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730" windowHeight="10575"/>
  </bookViews>
  <sheets>
    <sheet name="Nota Serviço" sheetId="2" r:id="rId1"/>
  </sheets>
  <definedNames>
    <definedName name="_xlnm.Print_Area" localSheetId="0">'Nota Serviço'!$A$1:$W$127</definedName>
  </definedNames>
  <calcPr calcId="125725"/>
</workbook>
</file>

<file path=xl/calcChain.xml><?xml version="1.0" encoding="utf-8"?>
<calcChain xmlns="http://schemas.openxmlformats.org/spreadsheetml/2006/main">
  <c r="L107" i="2"/>
  <c r="L108"/>
  <c r="L115"/>
  <c r="L114"/>
  <c r="L113"/>
  <c r="L116"/>
  <c r="O99"/>
  <c r="O98"/>
  <c r="O97"/>
  <c r="O96"/>
  <c r="O95"/>
  <c r="O94"/>
  <c r="L112" l="1"/>
  <c r="L106"/>
  <c r="L105"/>
  <c r="L104"/>
  <c r="U87"/>
  <c r="T87"/>
  <c r="U86"/>
  <c r="U85"/>
  <c r="T85"/>
  <c r="U84"/>
  <c r="T84"/>
  <c r="U83"/>
  <c r="T83"/>
  <c r="U82"/>
  <c r="T82"/>
  <c r="U75"/>
  <c r="T75"/>
  <c r="U74"/>
  <c r="T74"/>
  <c r="U73"/>
  <c r="T73"/>
  <c r="U66"/>
  <c r="T66"/>
  <c r="U65"/>
  <c r="T65"/>
  <c r="U64"/>
  <c r="T64"/>
  <c r="U63"/>
  <c r="T63"/>
  <c r="U62"/>
  <c r="T62"/>
  <c r="U61"/>
  <c r="T61"/>
  <c r="U54"/>
  <c r="T54"/>
  <c r="U53"/>
  <c r="T53"/>
  <c r="U52"/>
  <c r="T52"/>
  <c r="U51"/>
  <c r="T51"/>
  <c r="U50"/>
  <c r="T50"/>
  <c r="U49"/>
  <c r="T49"/>
  <c r="U48"/>
  <c r="T48"/>
  <c r="U47"/>
  <c r="T47"/>
  <c r="U35"/>
  <c r="T35"/>
  <c r="U34"/>
  <c r="U33"/>
  <c r="U31"/>
  <c r="U30"/>
  <c r="T30"/>
  <c r="U29"/>
  <c r="T29"/>
  <c r="U27"/>
  <c r="T27"/>
  <c r="U26"/>
  <c r="T26"/>
  <c r="U24"/>
  <c r="U22"/>
  <c r="U20"/>
  <c r="T20"/>
  <c r="U19"/>
  <c r="T19"/>
  <c r="U18"/>
  <c r="T18"/>
  <c r="U17"/>
  <c r="T17"/>
  <c r="U10"/>
  <c r="T10"/>
  <c r="U9"/>
  <c r="T9"/>
  <c r="U8"/>
  <c r="T8"/>
  <c r="T7"/>
  <c r="U7"/>
  <c r="K86"/>
  <c r="F87" s="1"/>
  <c r="L86"/>
  <c r="G87" s="1"/>
  <c r="M86"/>
  <c r="H87" s="1"/>
  <c r="N86"/>
  <c r="I87" s="1"/>
  <c r="O86"/>
  <c r="J87" s="1"/>
  <c r="J86"/>
  <c r="I86"/>
  <c r="H86"/>
  <c r="G86"/>
  <c r="F86"/>
  <c r="J85"/>
  <c r="I85"/>
  <c r="H85"/>
  <c r="G85"/>
  <c r="F85"/>
  <c r="F84"/>
  <c r="G84"/>
  <c r="H84"/>
  <c r="I84"/>
  <c r="J84"/>
  <c r="F83"/>
  <c r="G83"/>
  <c r="H83"/>
  <c r="I83"/>
  <c r="J83"/>
  <c r="J75"/>
  <c r="I75"/>
  <c r="H75"/>
  <c r="G75"/>
  <c r="F75"/>
  <c r="J74"/>
  <c r="I74"/>
  <c r="H74"/>
  <c r="G74"/>
  <c r="F74"/>
  <c r="J66"/>
  <c r="I66"/>
  <c r="H66"/>
  <c r="G66"/>
  <c r="F66"/>
  <c r="J65"/>
  <c r="I65"/>
  <c r="H65"/>
  <c r="G65"/>
  <c r="F65"/>
  <c r="J64"/>
  <c r="I64"/>
  <c r="H64"/>
  <c r="G64"/>
  <c r="F64"/>
  <c r="F63"/>
  <c r="G63"/>
  <c r="H63"/>
  <c r="I63"/>
  <c r="J63"/>
  <c r="F62"/>
  <c r="G62"/>
  <c r="H62"/>
  <c r="I62"/>
  <c r="J62"/>
  <c r="J54"/>
  <c r="J53"/>
  <c r="J52"/>
  <c r="J51"/>
  <c r="J50"/>
  <c r="J49"/>
  <c r="I54"/>
  <c r="H54"/>
  <c r="G54"/>
  <c r="F54"/>
  <c r="I53"/>
  <c r="H53"/>
  <c r="G53"/>
  <c r="F53"/>
  <c r="I52"/>
  <c r="H52"/>
  <c r="G52"/>
  <c r="F52"/>
  <c r="I51"/>
  <c r="H51"/>
  <c r="G51"/>
  <c r="F51"/>
  <c r="I50"/>
  <c r="H50"/>
  <c r="G50"/>
  <c r="F50"/>
  <c r="I49"/>
  <c r="H49"/>
  <c r="G49"/>
  <c r="F49"/>
  <c r="F48"/>
  <c r="G48"/>
  <c r="H48"/>
  <c r="I48"/>
  <c r="J48"/>
  <c r="J31"/>
  <c r="I31"/>
  <c r="H31"/>
  <c r="G31"/>
  <c r="F31"/>
  <c r="J30"/>
  <c r="I30"/>
  <c r="H30"/>
  <c r="G30"/>
  <c r="F30"/>
  <c r="K34"/>
  <c r="F35" s="1"/>
  <c r="L34"/>
  <c r="L31" s="1"/>
  <c r="M34"/>
  <c r="H35" s="1"/>
  <c r="N34"/>
  <c r="I35" s="1"/>
  <c r="O34"/>
  <c r="J35" s="1"/>
  <c r="K33"/>
  <c r="F34" s="1"/>
  <c r="L33"/>
  <c r="G34" s="1"/>
  <c r="M33"/>
  <c r="H34" s="1"/>
  <c r="N33"/>
  <c r="I34" s="1"/>
  <c r="O33"/>
  <c r="J34" s="1"/>
  <c r="J27"/>
  <c r="I27"/>
  <c r="H27"/>
  <c r="G27"/>
  <c r="F27"/>
  <c r="K24"/>
  <c r="L24"/>
  <c r="M24"/>
  <c r="N24"/>
  <c r="O24"/>
  <c r="K22"/>
  <c r="L22"/>
  <c r="M22"/>
  <c r="N22"/>
  <c r="O22"/>
  <c r="J20"/>
  <c r="I20"/>
  <c r="H20"/>
  <c r="G20"/>
  <c r="F20"/>
  <c r="J19"/>
  <c r="I19"/>
  <c r="H19"/>
  <c r="G19"/>
  <c r="F19"/>
  <c r="F18"/>
  <c r="J18"/>
  <c r="I18"/>
  <c r="H18"/>
  <c r="G18"/>
  <c r="F10"/>
  <c r="F9"/>
  <c r="J10"/>
  <c r="I10"/>
  <c r="H10"/>
  <c r="G10"/>
  <c r="J9"/>
  <c r="I9"/>
  <c r="H9"/>
  <c r="G9"/>
  <c r="F8"/>
  <c r="J8"/>
  <c r="I8"/>
  <c r="H8"/>
  <c r="G8"/>
  <c r="L110" l="1"/>
  <c r="L109"/>
  <c r="L103"/>
  <c r="V87"/>
  <c r="T22"/>
  <c r="V22" s="1"/>
  <c r="V65"/>
  <c r="V75"/>
  <c r="V48"/>
  <c r="V50"/>
  <c r="V66"/>
  <c r="V74"/>
  <c r="V82"/>
  <c r="T34"/>
  <c r="T24"/>
  <c r="V24" s="1"/>
  <c r="V7"/>
  <c r="V83"/>
  <c r="V85"/>
  <c r="T33"/>
  <c r="V84"/>
  <c r="T86"/>
  <c r="V86" s="1"/>
  <c r="V49"/>
  <c r="V52"/>
  <c r="V62"/>
  <c r="V51"/>
  <c r="V53"/>
  <c r="V61"/>
  <c r="V63"/>
  <c r="V64"/>
  <c r="V47"/>
  <c r="V54"/>
  <c r="V73"/>
  <c r="V8"/>
  <c r="V10"/>
  <c r="V18"/>
  <c r="V20"/>
  <c r="V27"/>
  <c r="V30"/>
  <c r="V33"/>
  <c r="V35"/>
  <c r="V9"/>
  <c r="V17"/>
  <c r="V19"/>
  <c r="V26"/>
  <c r="V29"/>
  <c r="V34"/>
  <c r="G35"/>
  <c r="O31"/>
  <c r="K31"/>
  <c r="N31"/>
  <c r="M31"/>
  <c r="T31" l="1"/>
  <c r="V31" s="1"/>
  <c r="L111" s="1"/>
  <c r="L102" l="1"/>
</calcChain>
</file>

<file path=xl/sharedStrings.xml><?xml version="1.0" encoding="utf-8"?>
<sst xmlns="http://schemas.openxmlformats.org/spreadsheetml/2006/main" count="450" uniqueCount="119">
  <si>
    <t>NOME</t>
  </si>
  <si>
    <t>SEÇÃO</t>
  </si>
  <si>
    <t>DIÂMETRO NOMINAL (mm)</t>
  </si>
  <si>
    <t>MATERIAL</t>
  </si>
  <si>
    <t>ESTRUTURA MONTANTE</t>
  </si>
  <si>
    <t>ESTRUTURA JUSANTE</t>
  </si>
  <si>
    <t>COTA MONTANTE (m)</t>
  </si>
  <si>
    <t>COTA JUSANTE (m)</t>
  </si>
  <si>
    <t>EXTENSÃO (m)</t>
  </si>
  <si>
    <t>DECLIVIDADE (%)</t>
  </si>
  <si>
    <t>Circular</t>
  </si>
  <si>
    <t>CONCRETO</t>
  </si>
  <si>
    <t>TIPO</t>
  </si>
  <si>
    <t>REDE: ATP-CECON-DREN-ESPLANADA DO TEATRO</t>
  </si>
  <si>
    <t>01</t>
  </si>
  <si>
    <t>02</t>
  </si>
  <si>
    <t>03</t>
  </si>
  <si>
    <t>04</t>
  </si>
  <si>
    <t>COTA (m)</t>
  </si>
  <si>
    <t>FUNDO</t>
  </si>
  <si>
    <t>TOPO</t>
  </si>
  <si>
    <t>COORDENADAS (m)</t>
  </si>
  <si>
    <t>NORTE</t>
  </si>
  <si>
    <t>ESTE</t>
  </si>
  <si>
    <t>ESCAVAÇÃO (m³)</t>
  </si>
  <si>
    <t>Mecânica</t>
  </si>
  <si>
    <t>Manual</t>
  </si>
  <si>
    <t>REATERRO (m³)</t>
  </si>
  <si>
    <t>REDE: ATP-CECON-DREN-ESTACIONAMENTO</t>
  </si>
  <si>
    <t>05</t>
  </si>
  <si>
    <t>06</t>
  </si>
  <si>
    <t>07</t>
  </si>
  <si>
    <t>08</t>
  </si>
  <si>
    <t>CCS01-1</t>
  </si>
  <si>
    <t>CCS01-2</t>
  </si>
  <si>
    <t>CCS01-3</t>
  </si>
  <si>
    <t>CCS01-4</t>
  </si>
  <si>
    <t>BOCA BSTC Ø400mm-1</t>
  </si>
  <si>
    <t>BLC02-1</t>
  </si>
  <si>
    <t>BLC02-2</t>
  </si>
  <si>
    <t>BLC02-3</t>
  </si>
  <si>
    <t>BLC02-4</t>
  </si>
  <si>
    <t>PVI03-1</t>
  </si>
  <si>
    <t>BLC02-5</t>
  </si>
  <si>
    <t>BLS02-1</t>
  </si>
  <si>
    <t>BLS02-2</t>
  </si>
  <si>
    <t>BLS02-3</t>
  </si>
  <si>
    <t>BLS02-4</t>
  </si>
  <si>
    <t>PVI03-2</t>
  </si>
  <si>
    <t>CCS01-5</t>
  </si>
  <si>
    <t>BOCA BSTC Ø600mm-1</t>
  </si>
  <si>
    <t>BLC02-6</t>
  </si>
  <si>
    <t>-4,23</t>
  </si>
  <si>
    <t>-5,82</t>
  </si>
  <si>
    <t>BLC02-7</t>
  </si>
  <si>
    <t>REDE: ATP-CECON-DREN-RUAREITOR 01</t>
  </si>
  <si>
    <t>BLC02-8</t>
  </si>
  <si>
    <t>BLC02-9</t>
  </si>
  <si>
    <t>BLC02-10</t>
  </si>
  <si>
    <t>BLC02-11</t>
  </si>
  <si>
    <t>BLC02-12</t>
  </si>
  <si>
    <t>BLC02-13</t>
  </si>
  <si>
    <t>BLC02-14</t>
  </si>
  <si>
    <t>BLC02-15</t>
  </si>
  <si>
    <t>CCS01-6</t>
  </si>
  <si>
    <t>BOCA BSTC Ø600mm-2</t>
  </si>
  <si>
    <t>BLC02-16</t>
  </si>
  <si>
    <t>BLC02-17</t>
  </si>
  <si>
    <t>BLC02-18</t>
  </si>
  <si>
    <t>BLC02-19</t>
  </si>
  <si>
    <t>BLC02-20</t>
  </si>
  <si>
    <t>BOCA BSTC Ø600mm-3</t>
  </si>
  <si>
    <t>REDE: ATP-CECON-DREN-RUAREITOR 02</t>
  </si>
  <si>
    <t>REDE: ATP-CECON-DREN-RUAREITOR 03</t>
  </si>
  <si>
    <t>BLC02-21</t>
  </si>
  <si>
    <t>BLC02-22</t>
  </si>
  <si>
    <t>BLC02-23</t>
  </si>
  <si>
    <t>BLC02-24</t>
  </si>
  <si>
    <t>BLC02-25</t>
  </si>
  <si>
    <t>BLC02-26</t>
  </si>
  <si>
    <t>BLC02-27</t>
  </si>
  <si>
    <t>BLC02-28</t>
  </si>
  <si>
    <t>BLC02-29</t>
  </si>
  <si>
    <t>BOCA BSTC Ø800mm-1</t>
  </si>
  <si>
    <t>Ø 400,00</t>
  </si>
  <si>
    <t>Ø 600,00</t>
  </si>
  <si>
    <t>-7,00</t>
  </si>
  <si>
    <t>Ø 800,00</t>
  </si>
  <si>
    <t>RESUMO:</t>
  </si>
  <si>
    <t>Escavação mecânica de vala em mat.1a cat.</t>
  </si>
  <si>
    <t>m³</t>
  </si>
  <si>
    <t>Escavação manual em material de 1a cat.</t>
  </si>
  <si>
    <t>Tubulação de drenagem urbana - D=0,40 m s/ berço</t>
  </si>
  <si>
    <t>Tubulação de drenagem urbana - D=0,80 m s/ berço</t>
  </si>
  <si>
    <t>Tubulação de drenagem urbana - D=0,60 m s/ berço</t>
  </si>
  <si>
    <t>Reaterro e compactação p/ bueiro</t>
  </si>
  <si>
    <t>Ø 150,00</t>
  </si>
  <si>
    <t>SOLUÇÃO</t>
  </si>
  <si>
    <t>MANTER</t>
  </si>
  <si>
    <t>DEMOLIR</t>
  </si>
  <si>
    <t>x</t>
  </si>
  <si>
    <t>VOLUME DEMOLIÇÃO (m³)</t>
  </si>
  <si>
    <t>Ø 250,00</t>
  </si>
  <si>
    <t>BOCA DE LOBO</t>
  </si>
  <si>
    <t>POÇO DE VISITA</t>
  </si>
  <si>
    <t>QUANT.</t>
  </si>
  <si>
    <t>REDE: EXISTENTE A DEMOLIR</t>
  </si>
  <si>
    <t>Demolição de dispositivos de concreto simples</t>
  </si>
  <si>
    <t>m</t>
  </si>
  <si>
    <t>und</t>
  </si>
  <si>
    <t>Caixa coletora de sarjeta CCS-01</t>
  </si>
  <si>
    <t>Poço de visita - PVI 03</t>
  </si>
  <si>
    <t>Descida d'água tipo rap. - calha concr. - DAR 01</t>
  </si>
  <si>
    <t>Tubulação de drenagem urbana - D=0,30 m s/ berço</t>
  </si>
  <si>
    <t>Entrada d'água - EDA 01</t>
  </si>
  <si>
    <t>Sarjeta trapezoidal de concreto - SZC 01</t>
  </si>
  <si>
    <t>Dreno longitudinal prof. p/corte em solo - DPS 07</t>
  </si>
  <si>
    <t>Boca de lobo combinada grelha concr. - BLC 03</t>
  </si>
  <si>
    <t>Boca de lobo simples grelha concr. - BLS 02</t>
  </si>
</sst>
</file>

<file path=xl/styles.xml><?xml version="1.0" encoding="utf-8"?>
<styleSheet xmlns="http://schemas.openxmlformats.org/spreadsheetml/2006/main">
  <numFmts count="1">
    <numFmt numFmtId="164" formatCode="#,##0.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0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0" xfId="0" quotePrefix="1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center"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164" fontId="19" fillId="0" borderId="10" xfId="0" quotePrefix="1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Border="1" applyAlignment="1">
      <alignment vertical="center"/>
    </xf>
    <xf numFmtId="0" fontId="21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19" fillId="0" borderId="14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64" fontId="19" fillId="0" borderId="0" xfId="0" applyNumberFormat="1" applyFont="1" applyBorder="1" applyAlignment="1">
      <alignment horizontal="center" vertical="center" wrapText="1"/>
    </xf>
    <xf numFmtId="0" fontId="19" fillId="0" borderId="14" xfId="0" quotePrefix="1" applyFont="1" applyBorder="1" applyAlignment="1">
      <alignment horizontal="center" vertical="center" wrapText="1"/>
    </xf>
    <xf numFmtId="0" fontId="19" fillId="0" borderId="0" xfId="0" quotePrefix="1" applyFont="1" applyBorder="1" applyAlignment="1">
      <alignment horizontal="center" vertical="center" wrapText="1"/>
    </xf>
    <xf numFmtId="164" fontId="0" fillId="0" borderId="16" xfId="0" applyNumberFormat="1" applyBorder="1" applyAlignment="1">
      <alignment vertical="center"/>
    </xf>
    <xf numFmtId="0" fontId="19" fillId="0" borderId="23" xfId="0" quotePrefix="1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164" fontId="19" fillId="0" borderId="23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vertical="center"/>
    </xf>
    <xf numFmtId="0" fontId="23" fillId="0" borderId="0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164" fontId="23" fillId="0" borderId="0" xfId="0" applyNumberFormat="1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center" vertical="center" wrapText="1"/>
    </xf>
    <xf numFmtId="0" fontId="23" fillId="0" borderId="15" xfId="0" quotePrefix="1" applyFont="1" applyBorder="1" applyAlignment="1">
      <alignment horizontal="left" vertical="center"/>
    </xf>
    <xf numFmtId="0" fontId="23" fillId="0" borderId="16" xfId="0" applyFont="1" applyBorder="1" applyAlignment="1">
      <alignment horizontal="center" vertical="center" wrapText="1"/>
    </xf>
    <xf numFmtId="164" fontId="23" fillId="0" borderId="16" xfId="0" applyNumberFormat="1" applyFont="1" applyBorder="1" applyAlignment="1">
      <alignment horizontal="center" vertical="center" wrapText="1"/>
    </xf>
    <xf numFmtId="164" fontId="23" fillId="0" borderId="17" xfId="0" applyNumberFormat="1" applyFont="1" applyBorder="1" applyAlignment="1">
      <alignment horizontal="center" vertical="center" wrapText="1"/>
    </xf>
    <xf numFmtId="0" fontId="19" fillId="0" borderId="18" xfId="0" quotePrefix="1" applyFont="1" applyBorder="1" applyAlignment="1">
      <alignment horizontal="center" vertical="center" wrapText="1"/>
    </xf>
    <xf numFmtId="0" fontId="19" fillId="0" borderId="20" xfId="0" quotePrefix="1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4" fontId="23" fillId="0" borderId="21" xfId="0" applyNumberFormat="1" applyFont="1" applyBorder="1" applyAlignment="1">
      <alignment horizontal="center" vertical="center" wrapText="1"/>
    </xf>
    <xf numFmtId="164" fontId="23" fillId="0" borderId="19" xfId="0" applyNumberFormat="1" applyFont="1" applyBorder="1" applyAlignment="1">
      <alignment horizontal="left" vertical="center" wrapText="1"/>
    </xf>
    <xf numFmtId="164" fontId="23" fillId="0" borderId="22" xfId="0" applyNumberFormat="1" applyFont="1" applyBorder="1" applyAlignment="1">
      <alignment horizontal="left" vertical="center" wrapText="1"/>
    </xf>
    <xf numFmtId="0" fontId="23" fillId="0" borderId="0" xfId="0" applyFont="1" applyBorder="1" applyAlignment="1">
      <alignment vertical="center"/>
    </xf>
    <xf numFmtId="0" fontId="23" fillId="0" borderId="21" xfId="0" applyFont="1" applyBorder="1" applyAlignment="1">
      <alignment vertical="center"/>
    </xf>
    <xf numFmtId="3" fontId="19" fillId="0" borderId="10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center" vertical="center" wrapText="1"/>
    </xf>
    <xf numFmtId="164" fontId="19" fillId="0" borderId="14" xfId="0" applyNumberFormat="1" applyFont="1" applyBorder="1" applyAlignment="1">
      <alignment horizontal="center"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center" vertical="center" wrapText="1"/>
    </xf>
    <xf numFmtId="164" fontId="20" fillId="0" borderId="11" xfId="0" applyNumberFormat="1" applyFont="1" applyBorder="1" applyAlignment="1">
      <alignment horizontal="center" vertical="center" wrapText="1"/>
    </xf>
    <xf numFmtId="164" fontId="20" fillId="0" borderId="13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27"/>
  <sheetViews>
    <sheetView showGridLines="0" tabSelected="1" view="pageBreakPreview" topLeftCell="E106" zoomScale="70" zoomScaleNormal="70" zoomScaleSheetLayoutView="70" workbookViewId="0">
      <selection activeCell="L121" sqref="L121"/>
    </sheetView>
  </sheetViews>
  <sheetFormatPr defaultRowHeight="15"/>
  <cols>
    <col min="1" max="1" width="3.5703125" style="1" customWidth="1"/>
    <col min="2" max="2" width="10.7109375" style="1" customWidth="1"/>
    <col min="3" max="3" width="9.42578125" style="1" customWidth="1"/>
    <col min="4" max="4" width="14.42578125" style="1" customWidth="1"/>
    <col min="5" max="5" width="14" style="1" bestFit="1" customWidth="1"/>
    <col min="6" max="6" width="11" style="1" customWidth="1"/>
    <col min="7" max="7" width="14.7109375" style="1" bestFit="1" customWidth="1"/>
    <col min="8" max="8" width="13.28515625" style="1" bestFit="1" customWidth="1"/>
    <col min="9" max="9" width="10.140625" style="1" customWidth="1"/>
    <col min="10" max="10" width="11.85546875" style="1" customWidth="1"/>
    <col min="11" max="11" width="13" style="1" bestFit="1" customWidth="1"/>
    <col min="12" max="12" width="15.5703125" style="1" bestFit="1" customWidth="1"/>
    <col min="13" max="13" width="13.28515625" style="1" bestFit="1" customWidth="1"/>
    <col min="14" max="14" width="12.28515625" style="1" customWidth="1"/>
    <col min="15" max="15" width="8.28515625" style="1" bestFit="1" customWidth="1"/>
    <col min="16" max="16" width="15.28515625" style="1" customWidth="1"/>
    <col min="17" max="17" width="14.42578125" style="1" customWidth="1"/>
    <col min="18" max="18" width="15.7109375" style="1" customWidth="1"/>
    <col min="19" max="19" width="15.28515625" style="1" customWidth="1"/>
    <col min="20" max="22" width="15" style="1" customWidth="1"/>
    <col min="23" max="23" width="5.85546875" style="1" customWidth="1"/>
    <col min="24" max="16384" width="9.140625" style="1"/>
  </cols>
  <sheetData>
    <row r="1" spans="1:23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1"/>
    </row>
    <row r="2" spans="1:23">
      <c r="A2" s="12"/>
      <c r="B2" s="15" t="s">
        <v>13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4"/>
    </row>
    <row r="3" spans="1:23">
      <c r="A3" s="12"/>
      <c r="B3" s="16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</row>
    <row r="4" spans="1:23" ht="15" customHeight="1">
      <c r="A4" s="12"/>
      <c r="B4" s="57" t="s">
        <v>0</v>
      </c>
      <c r="C4" s="57" t="s">
        <v>1</v>
      </c>
      <c r="D4" s="57" t="s">
        <v>2</v>
      </c>
      <c r="E4" s="57" t="s">
        <v>3</v>
      </c>
      <c r="F4" s="57" t="s">
        <v>4</v>
      </c>
      <c r="G4" s="57"/>
      <c r="H4" s="57"/>
      <c r="I4" s="57"/>
      <c r="J4" s="57"/>
      <c r="K4" s="57" t="s">
        <v>5</v>
      </c>
      <c r="L4" s="57"/>
      <c r="M4" s="57"/>
      <c r="N4" s="57"/>
      <c r="O4" s="57"/>
      <c r="P4" s="57" t="s">
        <v>6</v>
      </c>
      <c r="Q4" s="57" t="s">
        <v>7</v>
      </c>
      <c r="R4" s="58" t="s">
        <v>8</v>
      </c>
      <c r="S4" s="57" t="s">
        <v>9</v>
      </c>
      <c r="T4" s="57" t="s">
        <v>24</v>
      </c>
      <c r="U4" s="57"/>
      <c r="V4" s="57" t="s">
        <v>27</v>
      </c>
      <c r="W4" s="14"/>
    </row>
    <row r="5" spans="1:23">
      <c r="A5" s="12"/>
      <c r="B5" s="57"/>
      <c r="C5" s="57"/>
      <c r="D5" s="57"/>
      <c r="E5" s="57"/>
      <c r="F5" s="57" t="s">
        <v>12</v>
      </c>
      <c r="G5" s="57" t="s">
        <v>21</v>
      </c>
      <c r="H5" s="57"/>
      <c r="I5" s="57" t="s">
        <v>18</v>
      </c>
      <c r="J5" s="57"/>
      <c r="K5" s="57" t="s">
        <v>12</v>
      </c>
      <c r="L5" s="57" t="s">
        <v>21</v>
      </c>
      <c r="M5" s="57"/>
      <c r="N5" s="57" t="s">
        <v>18</v>
      </c>
      <c r="O5" s="57"/>
      <c r="P5" s="57"/>
      <c r="Q5" s="57"/>
      <c r="R5" s="59"/>
      <c r="S5" s="57"/>
      <c r="T5" s="57" t="s">
        <v>25</v>
      </c>
      <c r="U5" s="57" t="s">
        <v>26</v>
      </c>
      <c r="V5" s="57"/>
      <c r="W5" s="14"/>
    </row>
    <row r="6" spans="1:23">
      <c r="A6" s="12"/>
      <c r="B6" s="57"/>
      <c r="C6" s="57"/>
      <c r="D6" s="57"/>
      <c r="E6" s="57"/>
      <c r="F6" s="57"/>
      <c r="G6" s="2" t="s">
        <v>22</v>
      </c>
      <c r="H6" s="2" t="s">
        <v>23</v>
      </c>
      <c r="I6" s="2" t="s">
        <v>20</v>
      </c>
      <c r="J6" s="2" t="s">
        <v>19</v>
      </c>
      <c r="K6" s="57"/>
      <c r="L6" s="2" t="s">
        <v>22</v>
      </c>
      <c r="M6" s="2" t="s">
        <v>23</v>
      </c>
      <c r="N6" s="2" t="s">
        <v>19</v>
      </c>
      <c r="O6" s="2" t="s">
        <v>20</v>
      </c>
      <c r="P6" s="57"/>
      <c r="Q6" s="57"/>
      <c r="R6" s="60"/>
      <c r="S6" s="57"/>
      <c r="T6" s="57"/>
      <c r="U6" s="57"/>
      <c r="V6" s="57"/>
      <c r="W6" s="14"/>
    </row>
    <row r="7" spans="1:23" ht="42" customHeight="1">
      <c r="A7" s="12"/>
      <c r="B7" s="5" t="s">
        <v>14</v>
      </c>
      <c r="C7" s="3" t="s">
        <v>10</v>
      </c>
      <c r="D7" s="3" t="s">
        <v>84</v>
      </c>
      <c r="E7" s="3" t="s">
        <v>11</v>
      </c>
      <c r="F7" s="6" t="s">
        <v>33</v>
      </c>
      <c r="G7" s="6">
        <v>9109383.1099999994</v>
      </c>
      <c r="H7" s="6">
        <v>284915.61</v>
      </c>
      <c r="I7" s="6">
        <v>-4.8499999999999996</v>
      </c>
      <c r="J7" s="6">
        <v>-6.5</v>
      </c>
      <c r="K7" s="6" t="s">
        <v>34</v>
      </c>
      <c r="L7" s="6">
        <v>9109384.1400000006</v>
      </c>
      <c r="M7" s="6">
        <v>284908.14</v>
      </c>
      <c r="N7" s="6">
        <v>-5.5</v>
      </c>
      <c r="O7" s="6">
        <v>-6.55</v>
      </c>
      <c r="P7" s="6">
        <v>-6.5</v>
      </c>
      <c r="Q7" s="6">
        <v>-6.55</v>
      </c>
      <c r="R7" s="6">
        <v>7.54</v>
      </c>
      <c r="S7" s="6">
        <v>0.66</v>
      </c>
      <c r="T7" s="6">
        <f>R7*IF(D7="Ø 400,00",1.4,IF(D7="Ø 600,00",1.6,IF(D7="Ø 800,00",1.8)))*(ABS(N7-O7)+0.5)</f>
        <v>16.361799999999995</v>
      </c>
      <c r="U7" s="6">
        <f>R7*IF(D7="Ø 400,00",1.4,IF(D7="Ø 600,00",1.6,IF(D7="Ø 800,00",1.8)))*0.2</f>
        <v>2.1111999999999997</v>
      </c>
      <c r="V7" s="6">
        <f>(T7+U7)-(R7*PI()*IF(D7="Ø 400,00",0.27^2,IF(D7="Ø 600,00",0.38^2,IF(D7="Ø 800,00",0.5^2))))</f>
        <v>16.746173332471908</v>
      </c>
      <c r="W7" s="14"/>
    </row>
    <row r="8" spans="1:23" ht="42" customHeight="1">
      <c r="A8" s="12"/>
      <c r="B8" s="5" t="s">
        <v>15</v>
      </c>
      <c r="C8" s="3" t="s">
        <v>10</v>
      </c>
      <c r="D8" s="3" t="s">
        <v>84</v>
      </c>
      <c r="E8" s="3" t="s">
        <v>11</v>
      </c>
      <c r="F8" s="6" t="str">
        <f t="shared" ref="F8:J9" si="0">K7</f>
        <v>CCS01-2</v>
      </c>
      <c r="G8" s="6">
        <f t="shared" si="0"/>
        <v>9109384.1400000006</v>
      </c>
      <c r="H8" s="6">
        <f t="shared" si="0"/>
        <v>284908.14</v>
      </c>
      <c r="I8" s="6">
        <f t="shared" si="0"/>
        <v>-5.5</v>
      </c>
      <c r="J8" s="6">
        <f t="shared" si="0"/>
        <v>-6.55</v>
      </c>
      <c r="K8" s="6" t="s">
        <v>35</v>
      </c>
      <c r="L8" s="6">
        <v>9109385.8900000006</v>
      </c>
      <c r="M8" s="6">
        <v>284895.93</v>
      </c>
      <c r="N8" s="6">
        <v>-5.9</v>
      </c>
      <c r="O8" s="6">
        <v>-6.6</v>
      </c>
      <c r="P8" s="6">
        <v>-6.55</v>
      </c>
      <c r="Q8" s="6">
        <v>-6.6</v>
      </c>
      <c r="R8" s="6">
        <v>12.34</v>
      </c>
      <c r="S8" s="6">
        <v>0.5</v>
      </c>
      <c r="T8" s="6">
        <f t="shared" ref="T8:T10" si="1">R8*IF(D8="Ø 400,00",1.4,IF(D8="Ø 600,00",1.6,IF(D8="Ø 800,00",1.8)))*(ABS(N8-O8)+0.5)</f>
        <v>20.731199999999987</v>
      </c>
      <c r="U8" s="6">
        <f t="shared" ref="U8:U10" si="2">R8*IF(D8="Ø 400,00",1.4,IF(D8="Ø 600,00",1.6,IF(D8="Ø 800,00",1.8)))*0.2</f>
        <v>3.4552</v>
      </c>
      <c r="V8" s="6">
        <f t="shared" ref="V8:V10" si="3">(T8+U8)-(R8*PI()*IF(D8="Ø 400,00",0.27^2,IF(D8="Ø 600,00",0.38^2,IF(D8="Ø 800,00",0.5^2))))</f>
        <v>21.360267231127761</v>
      </c>
      <c r="W8" s="14"/>
    </row>
    <row r="9" spans="1:23" ht="42" customHeight="1">
      <c r="A9" s="12"/>
      <c r="B9" s="5" t="s">
        <v>16</v>
      </c>
      <c r="C9" s="3" t="s">
        <v>10</v>
      </c>
      <c r="D9" s="3" t="s">
        <v>84</v>
      </c>
      <c r="E9" s="3" t="s">
        <v>11</v>
      </c>
      <c r="F9" s="6" t="str">
        <f t="shared" si="0"/>
        <v>CCS01-3</v>
      </c>
      <c r="G9" s="6">
        <f t="shared" si="0"/>
        <v>9109385.8900000006</v>
      </c>
      <c r="H9" s="6">
        <f t="shared" si="0"/>
        <v>284895.93</v>
      </c>
      <c r="I9" s="6">
        <f t="shared" si="0"/>
        <v>-5.9</v>
      </c>
      <c r="J9" s="6">
        <f t="shared" si="0"/>
        <v>-6.6</v>
      </c>
      <c r="K9" s="6" t="s">
        <v>36</v>
      </c>
      <c r="L9" s="6">
        <v>9109372.4499999993</v>
      </c>
      <c r="M9" s="6">
        <v>284890.19</v>
      </c>
      <c r="N9" s="6">
        <v>-5.91</v>
      </c>
      <c r="O9" s="6">
        <v>-7.1</v>
      </c>
      <c r="P9" s="6">
        <v>-6.6</v>
      </c>
      <c r="Q9" s="6">
        <v>-6.7</v>
      </c>
      <c r="R9" s="6">
        <v>14.61</v>
      </c>
      <c r="S9" s="6">
        <v>0.68</v>
      </c>
      <c r="T9" s="6">
        <f t="shared" si="1"/>
        <v>34.567259999999983</v>
      </c>
      <c r="U9" s="6">
        <f t="shared" si="2"/>
        <v>4.0907999999999998</v>
      </c>
      <c r="V9" s="6">
        <f t="shared" si="3"/>
        <v>35.312047054033755</v>
      </c>
      <c r="W9" s="14"/>
    </row>
    <row r="10" spans="1:23" ht="42" customHeight="1">
      <c r="A10" s="12"/>
      <c r="B10" s="5" t="s">
        <v>17</v>
      </c>
      <c r="C10" s="3" t="s">
        <v>10</v>
      </c>
      <c r="D10" s="3" t="s">
        <v>84</v>
      </c>
      <c r="E10" s="3" t="s">
        <v>11</v>
      </c>
      <c r="F10" s="6" t="str">
        <f>K9</f>
        <v>CCS01-4</v>
      </c>
      <c r="G10" s="6">
        <f t="shared" ref="G10:J10" si="4">L9</f>
        <v>9109372.4499999993</v>
      </c>
      <c r="H10" s="6">
        <f t="shared" si="4"/>
        <v>284890.19</v>
      </c>
      <c r="I10" s="6">
        <f t="shared" si="4"/>
        <v>-5.91</v>
      </c>
      <c r="J10" s="6">
        <f t="shared" si="4"/>
        <v>-7.1</v>
      </c>
      <c r="K10" s="6" t="s">
        <v>37</v>
      </c>
      <c r="L10" s="6">
        <v>9109350.1699999999</v>
      </c>
      <c r="M10" s="6">
        <v>284881.36</v>
      </c>
      <c r="N10" s="6">
        <v>-6.27</v>
      </c>
      <c r="O10" s="6">
        <v>-7.27</v>
      </c>
      <c r="P10" s="6">
        <v>-7.1</v>
      </c>
      <c r="Q10" s="6">
        <v>-7.22</v>
      </c>
      <c r="R10" s="6">
        <v>23.97</v>
      </c>
      <c r="S10" s="6">
        <v>0.52</v>
      </c>
      <c r="T10" s="6">
        <f t="shared" si="1"/>
        <v>50.337000000000003</v>
      </c>
      <c r="U10" s="6">
        <f t="shared" si="2"/>
        <v>6.7116000000000007</v>
      </c>
      <c r="V10" s="6">
        <f t="shared" si="3"/>
        <v>51.558940156412703</v>
      </c>
      <c r="W10" s="14"/>
    </row>
    <row r="11" spans="1:23">
      <c r="A11" s="12"/>
      <c r="B11" s="13"/>
      <c r="C11" s="13"/>
      <c r="D11" s="13"/>
      <c r="E11" s="13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4"/>
    </row>
    <row r="12" spans="1:23">
      <c r="A12" s="12"/>
      <c r="B12" s="15" t="s">
        <v>28</v>
      </c>
      <c r="C12" s="13"/>
      <c r="D12" s="13"/>
      <c r="E12" s="13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4"/>
    </row>
    <row r="13" spans="1:23">
      <c r="A13" s="12"/>
      <c r="B13" s="16"/>
      <c r="C13" s="13"/>
      <c r="D13" s="13"/>
      <c r="E13" s="13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4"/>
    </row>
    <row r="14" spans="1:23" ht="15" customHeight="1">
      <c r="A14" s="12"/>
      <c r="B14" s="57" t="s">
        <v>0</v>
      </c>
      <c r="C14" s="57" t="s">
        <v>1</v>
      </c>
      <c r="D14" s="57" t="s">
        <v>2</v>
      </c>
      <c r="E14" s="57" t="s">
        <v>3</v>
      </c>
      <c r="F14" s="53" t="s">
        <v>4</v>
      </c>
      <c r="G14" s="53"/>
      <c r="H14" s="53"/>
      <c r="I14" s="53"/>
      <c r="J14" s="53"/>
      <c r="K14" s="53" t="s">
        <v>5</v>
      </c>
      <c r="L14" s="53"/>
      <c r="M14" s="53"/>
      <c r="N14" s="53"/>
      <c r="O14" s="53"/>
      <c r="P14" s="53" t="s">
        <v>6</v>
      </c>
      <c r="Q14" s="53" t="s">
        <v>7</v>
      </c>
      <c r="R14" s="58" t="s">
        <v>8</v>
      </c>
      <c r="S14" s="53" t="s">
        <v>9</v>
      </c>
      <c r="T14" s="53" t="s">
        <v>24</v>
      </c>
      <c r="U14" s="53"/>
      <c r="V14" s="53" t="s">
        <v>27</v>
      </c>
      <c r="W14" s="14"/>
    </row>
    <row r="15" spans="1:23">
      <c r="A15" s="12"/>
      <c r="B15" s="57"/>
      <c r="C15" s="57"/>
      <c r="D15" s="57"/>
      <c r="E15" s="57"/>
      <c r="F15" s="53" t="s">
        <v>12</v>
      </c>
      <c r="G15" s="53" t="s">
        <v>21</v>
      </c>
      <c r="H15" s="53"/>
      <c r="I15" s="53" t="s">
        <v>18</v>
      </c>
      <c r="J15" s="53"/>
      <c r="K15" s="53" t="s">
        <v>12</v>
      </c>
      <c r="L15" s="53" t="s">
        <v>21</v>
      </c>
      <c r="M15" s="53"/>
      <c r="N15" s="53" t="s">
        <v>18</v>
      </c>
      <c r="O15" s="53"/>
      <c r="P15" s="53"/>
      <c r="Q15" s="53"/>
      <c r="R15" s="59"/>
      <c r="S15" s="53"/>
      <c r="T15" s="53" t="s">
        <v>25</v>
      </c>
      <c r="U15" s="53" t="s">
        <v>26</v>
      </c>
      <c r="V15" s="53"/>
      <c r="W15" s="14"/>
    </row>
    <row r="16" spans="1:23">
      <c r="A16" s="12"/>
      <c r="B16" s="57"/>
      <c r="C16" s="57"/>
      <c r="D16" s="57"/>
      <c r="E16" s="57"/>
      <c r="F16" s="53"/>
      <c r="G16" s="7" t="s">
        <v>22</v>
      </c>
      <c r="H16" s="7" t="s">
        <v>23</v>
      </c>
      <c r="I16" s="7" t="s">
        <v>20</v>
      </c>
      <c r="J16" s="7" t="s">
        <v>19</v>
      </c>
      <c r="K16" s="53"/>
      <c r="L16" s="7" t="s">
        <v>22</v>
      </c>
      <c r="M16" s="7" t="s">
        <v>23</v>
      </c>
      <c r="N16" s="7" t="s">
        <v>19</v>
      </c>
      <c r="O16" s="7" t="s">
        <v>20</v>
      </c>
      <c r="P16" s="53"/>
      <c r="Q16" s="53"/>
      <c r="R16" s="60"/>
      <c r="S16" s="53"/>
      <c r="T16" s="53"/>
      <c r="U16" s="53"/>
      <c r="V16" s="53"/>
      <c r="W16" s="14"/>
    </row>
    <row r="17" spans="1:23" ht="35.1" customHeight="1">
      <c r="A17" s="12"/>
      <c r="B17" s="5" t="s">
        <v>14</v>
      </c>
      <c r="C17" s="3" t="s">
        <v>10</v>
      </c>
      <c r="D17" s="3" t="s">
        <v>84</v>
      </c>
      <c r="E17" s="3" t="s">
        <v>11</v>
      </c>
      <c r="F17" s="6" t="s">
        <v>38</v>
      </c>
      <c r="G17" s="6">
        <v>9109268.75</v>
      </c>
      <c r="H17" s="6">
        <v>285022.93</v>
      </c>
      <c r="I17" s="6">
        <v>-4.3600000000000003</v>
      </c>
      <c r="J17" s="6">
        <v>-5.75</v>
      </c>
      <c r="K17" s="6" t="s">
        <v>39</v>
      </c>
      <c r="L17" s="6">
        <v>9109269.5299999993</v>
      </c>
      <c r="M17" s="6">
        <v>285046.08</v>
      </c>
      <c r="N17" s="6">
        <v>-4.29</v>
      </c>
      <c r="O17" s="6">
        <v>-5.85</v>
      </c>
      <c r="P17" s="6">
        <v>-5.75</v>
      </c>
      <c r="Q17" s="6">
        <v>-5.85</v>
      </c>
      <c r="R17" s="6">
        <v>23.16</v>
      </c>
      <c r="S17" s="6">
        <v>0.5</v>
      </c>
      <c r="T17" s="6">
        <f t="shared" ref="T17:T20" si="5">R17*IF(D17="Ø 400,00",1.4,IF(D17="Ø 600,00",1.6,IF(D17="Ø 800,00",1.8)))*(ABS(N17-O17)+0.5)</f>
        <v>66.79343999999999</v>
      </c>
      <c r="U17" s="6">
        <f t="shared" ref="U17:U20" si="6">R17*IF(D17="Ø 400,00",1.4,IF(D17="Ø 600,00",1.6,IF(D17="Ø 800,00",1.8)))*0.2</f>
        <v>6.4847999999999999</v>
      </c>
      <c r="V17" s="6">
        <f t="shared" ref="V17:V20" si="7">(T17+U17)-(R17*PI()*IF(D17="Ø 400,00",0.27^2,IF(D17="Ø 600,00",0.38^2,IF(D17="Ø 800,00",0.5^2))))</f>
        <v>67.974088061014498</v>
      </c>
      <c r="W17" s="14"/>
    </row>
    <row r="18" spans="1:23" ht="35.1" customHeight="1">
      <c r="A18" s="12"/>
      <c r="B18" s="5" t="s">
        <v>15</v>
      </c>
      <c r="C18" s="3" t="s">
        <v>10</v>
      </c>
      <c r="D18" s="3" t="s">
        <v>84</v>
      </c>
      <c r="E18" s="3" t="s">
        <v>11</v>
      </c>
      <c r="F18" s="6" t="str">
        <f t="shared" ref="F18:J20" si="8">K17</f>
        <v>BLC02-2</v>
      </c>
      <c r="G18" s="6">
        <f t="shared" si="8"/>
        <v>9109269.5299999993</v>
      </c>
      <c r="H18" s="6">
        <f t="shared" si="8"/>
        <v>285046.08</v>
      </c>
      <c r="I18" s="6">
        <f t="shared" si="8"/>
        <v>-4.29</v>
      </c>
      <c r="J18" s="6">
        <f t="shared" si="8"/>
        <v>-5.85</v>
      </c>
      <c r="K18" s="6" t="s">
        <v>40</v>
      </c>
      <c r="L18" s="6">
        <v>9109276.2799999993</v>
      </c>
      <c r="M18" s="6">
        <v>285070.96999999997</v>
      </c>
      <c r="N18" s="6">
        <v>-4.43</v>
      </c>
      <c r="O18" s="6">
        <v>-5.97</v>
      </c>
      <c r="P18" s="6">
        <v>-5.85</v>
      </c>
      <c r="Q18" s="6">
        <v>-5.97</v>
      </c>
      <c r="R18" s="6">
        <v>25.8</v>
      </c>
      <c r="S18" s="6">
        <v>0.5</v>
      </c>
      <c r="T18" s="6">
        <f t="shared" si="5"/>
        <v>73.684799999999996</v>
      </c>
      <c r="U18" s="6">
        <f t="shared" si="6"/>
        <v>7.2240000000000002</v>
      </c>
      <c r="V18" s="6">
        <f t="shared" si="7"/>
        <v>75.000029705275239</v>
      </c>
      <c r="W18" s="14"/>
    </row>
    <row r="19" spans="1:23" ht="35.1" customHeight="1">
      <c r="A19" s="12"/>
      <c r="B19" s="5" t="s">
        <v>16</v>
      </c>
      <c r="C19" s="3" t="s">
        <v>10</v>
      </c>
      <c r="D19" s="3" t="s">
        <v>84</v>
      </c>
      <c r="E19" s="3" t="s">
        <v>11</v>
      </c>
      <c r="F19" s="6" t="str">
        <f t="shared" si="8"/>
        <v>BLC02-3</v>
      </c>
      <c r="G19" s="6">
        <f t="shared" si="8"/>
        <v>9109276.2799999993</v>
      </c>
      <c r="H19" s="6">
        <f t="shared" si="8"/>
        <v>285070.96999999997</v>
      </c>
      <c r="I19" s="6">
        <f t="shared" si="8"/>
        <v>-4.43</v>
      </c>
      <c r="J19" s="6">
        <f t="shared" si="8"/>
        <v>-5.97</v>
      </c>
      <c r="K19" s="6" t="s">
        <v>41</v>
      </c>
      <c r="L19" s="6">
        <v>9109284.9800000004</v>
      </c>
      <c r="M19" s="6">
        <v>285100.76</v>
      </c>
      <c r="N19" s="6">
        <v>-4.37</v>
      </c>
      <c r="O19" s="6">
        <v>-6.12</v>
      </c>
      <c r="P19" s="6">
        <v>-5.97</v>
      </c>
      <c r="Q19" s="6">
        <v>-6.07</v>
      </c>
      <c r="R19" s="6">
        <v>31.03</v>
      </c>
      <c r="S19" s="6">
        <v>0.5</v>
      </c>
      <c r="T19" s="6">
        <f t="shared" si="5"/>
        <v>97.744500000000002</v>
      </c>
      <c r="U19" s="6">
        <f t="shared" si="6"/>
        <v>8.6883999999999997</v>
      </c>
      <c r="V19" s="6">
        <f t="shared" si="7"/>
        <v>99.326344099019025</v>
      </c>
      <c r="W19" s="14"/>
    </row>
    <row r="20" spans="1:23" ht="35.1" customHeight="1">
      <c r="A20" s="12"/>
      <c r="B20" s="5" t="s">
        <v>17</v>
      </c>
      <c r="C20" s="3" t="s">
        <v>10</v>
      </c>
      <c r="D20" s="3" t="s">
        <v>84</v>
      </c>
      <c r="E20" s="3" t="s">
        <v>11</v>
      </c>
      <c r="F20" s="6" t="str">
        <f t="shared" si="8"/>
        <v>BLC02-4</v>
      </c>
      <c r="G20" s="6">
        <f t="shared" si="8"/>
        <v>9109284.9800000004</v>
      </c>
      <c r="H20" s="6">
        <f t="shared" si="8"/>
        <v>285100.76</v>
      </c>
      <c r="I20" s="6">
        <f t="shared" si="8"/>
        <v>-4.37</v>
      </c>
      <c r="J20" s="6">
        <f t="shared" si="8"/>
        <v>-6.12</v>
      </c>
      <c r="K20" s="6" t="s">
        <v>42</v>
      </c>
      <c r="L20" s="6">
        <v>9109301.6699999999</v>
      </c>
      <c r="M20" s="6">
        <v>285114.59000000003</v>
      </c>
      <c r="N20" s="6">
        <v>-4.43</v>
      </c>
      <c r="O20" s="6">
        <v>-6.47</v>
      </c>
      <c r="P20" s="6">
        <v>-6.12</v>
      </c>
      <c r="Q20" s="6">
        <v>-6.22</v>
      </c>
      <c r="R20" s="6">
        <v>21.68</v>
      </c>
      <c r="S20" s="51">
        <v>0.5</v>
      </c>
      <c r="T20" s="6">
        <f t="shared" si="5"/>
        <v>77.094079999999991</v>
      </c>
      <c r="U20" s="6">
        <f t="shared" si="6"/>
        <v>6.0703999999999994</v>
      </c>
      <c r="V20" s="6">
        <f t="shared" si="7"/>
        <v>78.199280775595625</v>
      </c>
      <c r="W20" s="14"/>
    </row>
    <row r="21" spans="1:23" ht="20.100000000000001" customHeight="1">
      <c r="A21" s="12"/>
      <c r="B21" s="5"/>
      <c r="C21" s="3"/>
      <c r="D21" s="3"/>
      <c r="E21" s="3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14"/>
    </row>
    <row r="22" spans="1:23" ht="35.1" customHeight="1">
      <c r="A22" s="12"/>
      <c r="B22" s="5" t="s">
        <v>14</v>
      </c>
      <c r="C22" s="3" t="s">
        <v>10</v>
      </c>
      <c r="D22" s="3" t="s">
        <v>84</v>
      </c>
      <c r="E22" s="3" t="s">
        <v>11</v>
      </c>
      <c r="F22" s="6" t="s">
        <v>44</v>
      </c>
      <c r="G22" s="6">
        <v>9109253.0800000001</v>
      </c>
      <c r="H22" s="6">
        <v>285054.7</v>
      </c>
      <c r="I22" s="6">
        <v>-4.37</v>
      </c>
      <c r="J22" s="6">
        <v>-5.84</v>
      </c>
      <c r="K22" s="6" t="str">
        <f t="shared" ref="K22:O22" si="9">K18</f>
        <v>BLC02-3</v>
      </c>
      <c r="L22" s="6">
        <f t="shared" si="9"/>
        <v>9109276.2799999993</v>
      </c>
      <c r="M22" s="6">
        <f t="shared" si="9"/>
        <v>285070.96999999997</v>
      </c>
      <c r="N22" s="6">
        <f t="shared" si="9"/>
        <v>-4.43</v>
      </c>
      <c r="O22" s="6">
        <f t="shared" si="9"/>
        <v>-5.97</v>
      </c>
      <c r="P22" s="6">
        <v>-5.84</v>
      </c>
      <c r="Q22" s="6">
        <v>-5.97</v>
      </c>
      <c r="R22" s="6">
        <v>27.48</v>
      </c>
      <c r="S22" s="51">
        <v>0.5</v>
      </c>
      <c r="T22" s="6">
        <f t="shared" ref="T22" si="10">R22*IF(D22="Ø 400,00",1.4,IF(D22="Ø 600,00",1.6,IF(D22="Ø 800,00",1.8)))*(ABS(N22-O22)+0.5)</f>
        <v>78.482880000000009</v>
      </c>
      <c r="U22" s="6">
        <f t="shared" ref="U22" si="11">R22*IF(D22="Ø 400,00",1.4,IF(D22="Ø 600,00",1.6,IF(D22="Ø 800,00",1.8)))*0.2</f>
        <v>7.6944000000000008</v>
      </c>
      <c r="V22" s="6">
        <f t="shared" ref="V22" si="12">(T22+U22)-(R22*PI()*IF(D22="Ø 400,00",0.27^2,IF(D22="Ø 600,00",0.38^2,IF(D22="Ø 800,00",0.5^2))))</f>
        <v>79.883752569804813</v>
      </c>
      <c r="W22" s="14"/>
    </row>
    <row r="23" spans="1:23" ht="20.100000000000001" customHeight="1">
      <c r="A23" s="12"/>
      <c r="B23" s="5"/>
      <c r="C23" s="3"/>
      <c r="D23" s="3"/>
      <c r="E23" s="3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14"/>
    </row>
    <row r="24" spans="1:23" ht="35.1" customHeight="1">
      <c r="A24" s="12"/>
      <c r="B24" s="5" t="s">
        <v>14</v>
      </c>
      <c r="C24" s="3" t="s">
        <v>10</v>
      </c>
      <c r="D24" s="3" t="s">
        <v>84</v>
      </c>
      <c r="E24" s="3" t="s">
        <v>11</v>
      </c>
      <c r="F24" s="6" t="s">
        <v>45</v>
      </c>
      <c r="G24" s="6">
        <v>9109254.0800000001</v>
      </c>
      <c r="H24" s="6">
        <v>285079.09999999998</v>
      </c>
      <c r="I24" s="6">
        <v>-4.3</v>
      </c>
      <c r="J24" s="6">
        <v>-5.94</v>
      </c>
      <c r="K24" s="6" t="str">
        <f t="shared" ref="K24:O24" si="13">K19</f>
        <v>BLC02-4</v>
      </c>
      <c r="L24" s="6">
        <f t="shared" si="13"/>
        <v>9109284.9800000004</v>
      </c>
      <c r="M24" s="6">
        <f t="shared" si="13"/>
        <v>285100.76</v>
      </c>
      <c r="N24" s="6">
        <f t="shared" si="13"/>
        <v>-4.37</v>
      </c>
      <c r="O24" s="6">
        <f t="shared" si="13"/>
        <v>-6.12</v>
      </c>
      <c r="P24" s="6">
        <v>-5.94</v>
      </c>
      <c r="Q24" s="6">
        <v>-6.12</v>
      </c>
      <c r="R24" s="6">
        <v>36.909999999999997</v>
      </c>
      <c r="S24" s="51">
        <v>0.5</v>
      </c>
      <c r="T24" s="6">
        <f t="shared" ref="T24" si="14">R24*IF(D24="Ø 400,00",1.4,IF(D24="Ø 600,00",1.6,IF(D24="Ø 800,00",1.8)))*(ABS(N24-O24)+0.5)</f>
        <v>116.26649999999998</v>
      </c>
      <c r="U24" s="6">
        <f t="shared" ref="U24" si="15">R24*IF(D24="Ø 400,00",1.4,IF(D24="Ø 600,00",1.6,IF(D24="Ø 800,00",1.8)))*0.2</f>
        <v>10.3348</v>
      </c>
      <c r="V24" s="6">
        <f t="shared" ref="V24" si="16">(T24+U24)-(R24*PI()*IF(D24="Ø 400,00",0.27^2,IF(D24="Ø 600,00",0.38^2,IF(D24="Ø 800,00",0.5^2))))</f>
        <v>118.14809412487243</v>
      </c>
      <c r="W24" s="14"/>
    </row>
    <row r="25" spans="1:23" ht="20.100000000000001" customHeight="1">
      <c r="A25" s="12"/>
      <c r="B25" s="5"/>
      <c r="C25" s="3"/>
      <c r="D25" s="3"/>
      <c r="E25" s="3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14"/>
    </row>
    <row r="26" spans="1:23" ht="35.1" customHeight="1">
      <c r="A26" s="12"/>
      <c r="B26" s="5" t="s">
        <v>14</v>
      </c>
      <c r="C26" s="3" t="s">
        <v>10</v>
      </c>
      <c r="D26" s="3" t="s">
        <v>84</v>
      </c>
      <c r="E26" s="3" t="s">
        <v>11</v>
      </c>
      <c r="F26" s="6" t="s">
        <v>46</v>
      </c>
      <c r="G26" s="6">
        <v>9109251.4900000002</v>
      </c>
      <c r="H26" s="6">
        <v>285097.49</v>
      </c>
      <c r="I26" s="6">
        <v>-4.05</v>
      </c>
      <c r="J26" s="6">
        <v>-5.92</v>
      </c>
      <c r="K26" s="6" t="s">
        <v>47</v>
      </c>
      <c r="L26" s="6">
        <v>9109285.5399999991</v>
      </c>
      <c r="M26" s="6">
        <v>285121.3</v>
      </c>
      <c r="N26" s="6">
        <v>-4.12</v>
      </c>
      <c r="O26" s="6">
        <v>-6.13</v>
      </c>
      <c r="P26" s="6">
        <v>-5.92</v>
      </c>
      <c r="Q26" s="6">
        <v>-6.13</v>
      </c>
      <c r="R26" s="6">
        <v>41.55</v>
      </c>
      <c r="S26" s="6">
        <v>0.5</v>
      </c>
      <c r="T26" s="6">
        <f t="shared" ref="T26:T27" si="17">R26*IF(D26="Ø 400,00",1.4,IF(D26="Ø 600,00",1.6,IF(D26="Ø 800,00",1.8)))*(ABS(N26-O26)+0.5)</f>
        <v>146.00669999999997</v>
      </c>
      <c r="U26" s="6">
        <f t="shared" ref="U26:U27" si="18">R26*IF(D26="Ø 400,00",1.4,IF(D26="Ø 600,00",1.6,IF(D26="Ø 800,00",1.8)))*0.2</f>
        <v>11.634</v>
      </c>
      <c r="V26" s="6">
        <f t="shared" ref="V26:V27" si="19">(T26+U26)-(R26*PI()*IF(D26="Ø 400,00",0.27^2,IF(D26="Ø 600,00",0.38^2,IF(D26="Ø 800,00",0.5^2))))</f>
        <v>148.12483156023976</v>
      </c>
      <c r="W26" s="14"/>
    </row>
    <row r="27" spans="1:23" ht="35.1" customHeight="1">
      <c r="A27" s="12"/>
      <c r="B27" s="5" t="s">
        <v>15</v>
      </c>
      <c r="C27" s="3" t="s">
        <v>10</v>
      </c>
      <c r="D27" s="3" t="s">
        <v>84</v>
      </c>
      <c r="E27" s="3" t="s">
        <v>11</v>
      </c>
      <c r="F27" s="6" t="str">
        <f>K26</f>
        <v>BLS02-4</v>
      </c>
      <c r="G27" s="6">
        <f t="shared" ref="G27:J27" si="20">L26</f>
        <v>9109285.5399999991</v>
      </c>
      <c r="H27" s="6">
        <f t="shared" si="20"/>
        <v>285121.3</v>
      </c>
      <c r="I27" s="6">
        <f t="shared" si="20"/>
        <v>-4.12</v>
      </c>
      <c r="J27" s="6">
        <f t="shared" si="20"/>
        <v>-6.13</v>
      </c>
      <c r="K27" s="6" t="s">
        <v>48</v>
      </c>
      <c r="L27" s="6">
        <v>9109296.3000000007</v>
      </c>
      <c r="M27" s="6">
        <v>285125.74</v>
      </c>
      <c r="N27" s="6">
        <v>-4.29</v>
      </c>
      <c r="O27" s="6">
        <v>-6.43</v>
      </c>
      <c r="P27" s="6">
        <v>-6.13</v>
      </c>
      <c r="Q27" s="6">
        <v>-6.18</v>
      </c>
      <c r="R27" s="6">
        <v>11.64</v>
      </c>
      <c r="S27" s="51">
        <v>0.5</v>
      </c>
      <c r="T27" s="6">
        <f t="shared" si="17"/>
        <v>43.021439999999991</v>
      </c>
      <c r="U27" s="6">
        <f t="shared" si="18"/>
        <v>3.2591999999999999</v>
      </c>
      <c r="V27" s="6">
        <f t="shared" si="19"/>
        <v>43.614822704240453</v>
      </c>
      <c r="W27" s="14"/>
    </row>
    <row r="28" spans="1:23" ht="20.100000000000001" customHeight="1">
      <c r="A28" s="12"/>
      <c r="B28" s="5"/>
      <c r="C28" s="3"/>
      <c r="D28" s="3"/>
      <c r="E28" s="3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14"/>
    </row>
    <row r="29" spans="1:23" ht="35.1" customHeight="1">
      <c r="A29" s="12"/>
      <c r="B29" s="5" t="s">
        <v>14</v>
      </c>
      <c r="C29" s="3" t="s">
        <v>10</v>
      </c>
      <c r="D29" s="3" t="s">
        <v>84</v>
      </c>
      <c r="E29" s="3" t="s">
        <v>11</v>
      </c>
      <c r="F29" s="6" t="s">
        <v>43</v>
      </c>
      <c r="G29" s="6">
        <v>9109386.8499999996</v>
      </c>
      <c r="H29" s="6">
        <v>285118.32</v>
      </c>
      <c r="I29" s="6">
        <v>-4.03</v>
      </c>
      <c r="J29" s="6">
        <v>-5.43</v>
      </c>
      <c r="K29" s="6" t="s">
        <v>51</v>
      </c>
      <c r="L29" s="6">
        <v>9109346.8599999994</v>
      </c>
      <c r="M29" s="6">
        <v>285119.27</v>
      </c>
      <c r="N29" s="6">
        <v>-4.13</v>
      </c>
      <c r="O29" s="6">
        <v>-5.62</v>
      </c>
      <c r="P29" s="6">
        <v>-5.43</v>
      </c>
      <c r="Q29" s="6">
        <v>-5.62</v>
      </c>
      <c r="R29" s="6">
        <v>39.99</v>
      </c>
      <c r="S29" s="51">
        <v>0.5</v>
      </c>
      <c r="T29" s="6">
        <f t="shared" ref="T29:T31" si="21">R29*IF(D29="Ø 400,00",1.4,IF(D29="Ø 600,00",1.6,IF(D29="Ø 800,00",1.8)))*(ABS(N29-O29)+0.5)</f>
        <v>111.41214000000001</v>
      </c>
      <c r="U29" s="6">
        <f t="shared" ref="U29:U31" si="22">R29*IF(D29="Ø 400,00",1.4,IF(D29="Ø 600,00",1.6,IF(D29="Ø 800,00",1.8)))*0.2</f>
        <v>11.1972</v>
      </c>
      <c r="V29" s="6">
        <f t="shared" ref="V29:V31" si="23">(T29+U29)-(R29*PI()*IF(D29="Ø 400,00",0.27^2,IF(D29="Ø 600,00",0.38^2,IF(D29="Ø 800,00",0.5^2))))</f>
        <v>113.45074604317664</v>
      </c>
      <c r="W29" s="14"/>
    </row>
    <row r="30" spans="1:23" ht="35.1" customHeight="1">
      <c r="A30" s="12"/>
      <c r="B30" s="5" t="s">
        <v>15</v>
      </c>
      <c r="C30" s="3" t="s">
        <v>10</v>
      </c>
      <c r="D30" s="3" t="s">
        <v>84</v>
      </c>
      <c r="E30" s="3" t="s">
        <v>11</v>
      </c>
      <c r="F30" s="6" t="str">
        <f>K29</f>
        <v>BLC02-6</v>
      </c>
      <c r="G30" s="6">
        <f t="shared" ref="G30:J30" si="24">L29</f>
        <v>9109346.8599999994</v>
      </c>
      <c r="H30" s="6">
        <f t="shared" si="24"/>
        <v>285119.27</v>
      </c>
      <c r="I30" s="6">
        <f t="shared" si="24"/>
        <v>-4.13</v>
      </c>
      <c r="J30" s="6">
        <f t="shared" si="24"/>
        <v>-5.62</v>
      </c>
      <c r="K30" s="6" t="s">
        <v>54</v>
      </c>
      <c r="L30" s="6">
        <v>9109306.8800000008</v>
      </c>
      <c r="M30" s="6">
        <v>285120.23</v>
      </c>
      <c r="N30" s="8" t="s">
        <v>52</v>
      </c>
      <c r="O30" s="8" t="s">
        <v>53</v>
      </c>
      <c r="P30" s="6">
        <v>-5.62</v>
      </c>
      <c r="Q30" s="6">
        <v>-5.82</v>
      </c>
      <c r="R30" s="6">
        <v>40</v>
      </c>
      <c r="S30" s="6">
        <v>0.5</v>
      </c>
      <c r="T30" s="6">
        <f t="shared" si="21"/>
        <v>117.03999999999999</v>
      </c>
      <c r="U30" s="6">
        <f t="shared" si="22"/>
        <v>11.200000000000001</v>
      </c>
      <c r="V30" s="6">
        <f t="shared" si="23"/>
        <v>119.07911582213214</v>
      </c>
      <c r="W30" s="14"/>
    </row>
    <row r="31" spans="1:23" ht="35.1" customHeight="1">
      <c r="A31" s="12"/>
      <c r="B31" s="5" t="s">
        <v>16</v>
      </c>
      <c r="C31" s="3" t="s">
        <v>10</v>
      </c>
      <c r="D31" s="3" t="s">
        <v>84</v>
      </c>
      <c r="E31" s="3" t="s">
        <v>11</v>
      </c>
      <c r="F31" s="6" t="str">
        <f>K30</f>
        <v>BLC02-7</v>
      </c>
      <c r="G31" s="6">
        <f t="shared" ref="G31" si="25">L30</f>
        <v>9109306.8800000008</v>
      </c>
      <c r="H31" s="6">
        <f t="shared" ref="H31" si="26">M30</f>
        <v>285120.23</v>
      </c>
      <c r="I31" s="6" t="str">
        <f t="shared" ref="I31" si="27">N30</f>
        <v>-4,23</v>
      </c>
      <c r="J31" s="6" t="str">
        <f t="shared" ref="J31" si="28">O30</f>
        <v>-5,82</v>
      </c>
      <c r="K31" s="6" t="str">
        <f t="shared" ref="K31:O31" si="29">K34</f>
        <v>PVI03-1</v>
      </c>
      <c r="L31" s="6">
        <f t="shared" si="29"/>
        <v>9109301.6699999999</v>
      </c>
      <c r="M31" s="6">
        <f t="shared" si="29"/>
        <v>285114.59000000003</v>
      </c>
      <c r="N31" s="6">
        <f t="shared" si="29"/>
        <v>-4.43</v>
      </c>
      <c r="O31" s="6">
        <f t="shared" si="29"/>
        <v>-6.47</v>
      </c>
      <c r="P31" s="6">
        <v>-5.82</v>
      </c>
      <c r="Q31" s="6">
        <v>-5.86</v>
      </c>
      <c r="R31" s="6">
        <v>7.67</v>
      </c>
      <c r="S31" s="6">
        <v>0.52</v>
      </c>
      <c r="T31" s="6">
        <f t="shared" si="21"/>
        <v>27.274519999999999</v>
      </c>
      <c r="U31" s="6">
        <f t="shared" si="22"/>
        <v>2.1476000000000002</v>
      </c>
      <c r="V31" s="6">
        <f t="shared" si="23"/>
        <v>27.665520458893841</v>
      </c>
      <c r="W31" s="14"/>
    </row>
    <row r="32" spans="1:23" ht="20.100000000000001" customHeight="1">
      <c r="A32" s="12"/>
      <c r="B32" s="5"/>
      <c r="C32" s="3"/>
      <c r="D32" s="3"/>
      <c r="E32" s="3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14"/>
    </row>
    <row r="33" spans="1:23" ht="35.1" customHeight="1">
      <c r="A33" s="12"/>
      <c r="B33" s="5" t="s">
        <v>14</v>
      </c>
      <c r="C33" s="3" t="s">
        <v>10</v>
      </c>
      <c r="D33" s="3" t="s">
        <v>85</v>
      </c>
      <c r="E33" s="3" t="s">
        <v>11</v>
      </c>
      <c r="F33" s="6" t="s">
        <v>49</v>
      </c>
      <c r="G33" s="6">
        <v>9109293.1600000001</v>
      </c>
      <c r="H33" s="6">
        <v>285139.21000000002</v>
      </c>
      <c r="I33" s="6">
        <v>-3.8</v>
      </c>
      <c r="J33" s="6">
        <v>-6</v>
      </c>
      <c r="K33" s="6" t="str">
        <f t="shared" ref="K33:O33" si="30">K27</f>
        <v>PVI03-2</v>
      </c>
      <c r="L33" s="6">
        <f t="shared" si="30"/>
        <v>9109296.3000000007</v>
      </c>
      <c r="M33" s="6">
        <f t="shared" si="30"/>
        <v>285125.74</v>
      </c>
      <c r="N33" s="6">
        <f t="shared" si="30"/>
        <v>-4.29</v>
      </c>
      <c r="O33" s="6">
        <f t="shared" si="30"/>
        <v>-6.43</v>
      </c>
      <c r="P33" s="6">
        <v>-6</v>
      </c>
      <c r="Q33" s="6">
        <v>-6.43</v>
      </c>
      <c r="R33" s="6">
        <v>13.83</v>
      </c>
      <c r="S33" s="6">
        <v>3.13</v>
      </c>
      <c r="T33" s="6">
        <f t="shared" ref="T33:T35" si="31">R33*IF(D33="Ø 400,00",1.4,IF(D33="Ø 600,00",1.6,IF(D33="Ø 800,00",1.8)))*(ABS(N33-O33)+0.5)</f>
        <v>58.417919999999995</v>
      </c>
      <c r="U33" s="6">
        <f t="shared" ref="U33:U35" si="32">R33*IF(D33="Ø 400,00",1.4,IF(D33="Ø 600,00",1.6,IF(D33="Ø 800,00",1.8)))*0.2</f>
        <v>4.4256000000000002</v>
      </c>
      <c r="V33" s="6">
        <f t="shared" ref="V33:V35" si="33">(T33+U33)-(R33*PI()*IF(D33="Ø 400,00",0.27^2,IF(D33="Ø 600,00",0.38^2,IF(D33="Ø 800,00",0.5^2))))</f>
        <v>56.569596107963193</v>
      </c>
      <c r="W33" s="14"/>
    </row>
    <row r="34" spans="1:23" ht="35.1" customHeight="1">
      <c r="A34" s="12"/>
      <c r="B34" s="5" t="s">
        <v>15</v>
      </c>
      <c r="C34" s="3" t="s">
        <v>10</v>
      </c>
      <c r="D34" s="3" t="s">
        <v>85</v>
      </c>
      <c r="E34" s="3" t="s">
        <v>11</v>
      </c>
      <c r="F34" s="6" t="str">
        <f>K33</f>
        <v>PVI03-2</v>
      </c>
      <c r="G34" s="6">
        <f t="shared" ref="G34:J34" si="34">L33</f>
        <v>9109296.3000000007</v>
      </c>
      <c r="H34" s="6">
        <f t="shared" si="34"/>
        <v>285125.74</v>
      </c>
      <c r="I34" s="6">
        <f t="shared" si="34"/>
        <v>-4.29</v>
      </c>
      <c r="J34" s="6">
        <f t="shared" si="34"/>
        <v>-6.43</v>
      </c>
      <c r="K34" s="6" t="str">
        <f t="shared" ref="K34:O34" si="35">K20</f>
        <v>PVI03-1</v>
      </c>
      <c r="L34" s="6">
        <f t="shared" si="35"/>
        <v>9109301.6699999999</v>
      </c>
      <c r="M34" s="6">
        <f t="shared" si="35"/>
        <v>285114.59000000003</v>
      </c>
      <c r="N34" s="6">
        <f t="shared" si="35"/>
        <v>-4.43</v>
      </c>
      <c r="O34" s="6">
        <f t="shared" si="35"/>
        <v>-6.47</v>
      </c>
      <c r="P34" s="6">
        <v>-6.43</v>
      </c>
      <c r="Q34" s="6">
        <v>-6.47</v>
      </c>
      <c r="R34" s="6">
        <v>12.38</v>
      </c>
      <c r="S34" s="51">
        <v>0.5</v>
      </c>
      <c r="T34" s="6">
        <f t="shared" si="31"/>
        <v>50.312320000000007</v>
      </c>
      <c r="U34" s="6">
        <f t="shared" si="32"/>
        <v>3.9616000000000007</v>
      </c>
      <c r="V34" s="6">
        <f t="shared" si="33"/>
        <v>48.657782777771828</v>
      </c>
      <c r="W34" s="14"/>
    </row>
    <row r="35" spans="1:23" ht="35.1" customHeight="1">
      <c r="A35" s="12"/>
      <c r="B35" s="5" t="s">
        <v>16</v>
      </c>
      <c r="C35" s="3" t="s">
        <v>10</v>
      </c>
      <c r="D35" s="3" t="s">
        <v>85</v>
      </c>
      <c r="E35" s="3" t="s">
        <v>11</v>
      </c>
      <c r="F35" s="6" t="str">
        <f t="shared" ref="F35:J35" si="36">K34</f>
        <v>PVI03-1</v>
      </c>
      <c r="G35" s="6">
        <f t="shared" si="36"/>
        <v>9109301.6699999999</v>
      </c>
      <c r="H35" s="6">
        <f t="shared" si="36"/>
        <v>285114.59000000003</v>
      </c>
      <c r="I35" s="6">
        <f t="shared" si="36"/>
        <v>-4.43</v>
      </c>
      <c r="J35" s="6">
        <f t="shared" si="36"/>
        <v>-6.47</v>
      </c>
      <c r="K35" s="6" t="s">
        <v>50</v>
      </c>
      <c r="L35" s="6">
        <v>9109316.0600000005</v>
      </c>
      <c r="M35" s="6">
        <v>285095.26</v>
      </c>
      <c r="N35" s="6">
        <v>-5.82</v>
      </c>
      <c r="O35" s="8" t="s">
        <v>86</v>
      </c>
      <c r="P35" s="6">
        <v>-6.47</v>
      </c>
      <c r="Q35" s="6">
        <v>-7</v>
      </c>
      <c r="R35" s="6">
        <v>24.1</v>
      </c>
      <c r="S35" s="6">
        <v>2.1800000000000002</v>
      </c>
      <c r="T35" s="6">
        <f t="shared" si="31"/>
        <v>64.780799999999999</v>
      </c>
      <c r="U35" s="6">
        <f t="shared" si="32"/>
        <v>7.7120000000000006</v>
      </c>
      <c r="V35" s="6">
        <f t="shared" si="33"/>
        <v>61.559931901801377</v>
      </c>
      <c r="W35" s="14"/>
    </row>
    <row r="36" spans="1:23" ht="26.25" customHeight="1">
      <c r="A36" s="12"/>
      <c r="B36" s="13"/>
      <c r="C36" s="13"/>
      <c r="D36" s="13"/>
      <c r="E36" s="13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4"/>
    </row>
    <row r="37" spans="1:23" ht="49.5" customHeight="1">
      <c r="A37" s="12"/>
      <c r="B37" s="13"/>
      <c r="C37" s="13"/>
      <c r="D37" s="13"/>
      <c r="E37" s="13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4"/>
    </row>
    <row r="38" spans="1:23" ht="49.5" customHeight="1">
      <c r="A38" s="12"/>
      <c r="B38" s="13"/>
      <c r="C38" s="13"/>
      <c r="D38" s="13"/>
      <c r="E38" s="13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4"/>
    </row>
    <row r="39" spans="1:23" ht="49.5" customHeight="1">
      <c r="A39" s="12"/>
      <c r="B39" s="13"/>
      <c r="C39" s="13"/>
      <c r="D39" s="13"/>
      <c r="E39" s="13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4"/>
    </row>
    <row r="40" spans="1:23" ht="49.5" customHeight="1" thickBot="1">
      <c r="A40" s="18"/>
      <c r="B40" s="19"/>
      <c r="C40" s="19"/>
      <c r="D40" s="19"/>
      <c r="E40" s="19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0"/>
    </row>
    <row r="41" spans="1:23">
      <c r="A41" s="9"/>
      <c r="B41" s="10"/>
      <c r="C41" s="10"/>
      <c r="D41" s="10"/>
      <c r="E41" s="10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11"/>
    </row>
    <row r="42" spans="1:23">
      <c r="A42" s="12"/>
      <c r="B42" s="15" t="s">
        <v>55</v>
      </c>
      <c r="C42" s="13"/>
      <c r="D42" s="13"/>
      <c r="E42" s="13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4"/>
    </row>
    <row r="43" spans="1:23">
      <c r="A43" s="12"/>
      <c r="B43" s="16"/>
      <c r="C43" s="13"/>
      <c r="D43" s="13"/>
      <c r="E43" s="13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4"/>
    </row>
    <row r="44" spans="1:23" ht="15" customHeight="1">
      <c r="A44" s="12"/>
      <c r="B44" s="57" t="s">
        <v>0</v>
      </c>
      <c r="C44" s="57" t="s">
        <v>1</v>
      </c>
      <c r="D44" s="57" t="s">
        <v>2</v>
      </c>
      <c r="E44" s="57" t="s">
        <v>3</v>
      </c>
      <c r="F44" s="53" t="s">
        <v>4</v>
      </c>
      <c r="G44" s="53"/>
      <c r="H44" s="53"/>
      <c r="I44" s="53"/>
      <c r="J44" s="53"/>
      <c r="K44" s="53" t="s">
        <v>5</v>
      </c>
      <c r="L44" s="53"/>
      <c r="M44" s="53"/>
      <c r="N44" s="53"/>
      <c r="O44" s="53"/>
      <c r="P44" s="53" t="s">
        <v>6</v>
      </c>
      <c r="Q44" s="53" t="s">
        <v>7</v>
      </c>
      <c r="R44" s="58" t="s">
        <v>8</v>
      </c>
      <c r="S44" s="53" t="s">
        <v>9</v>
      </c>
      <c r="T44" s="53" t="s">
        <v>24</v>
      </c>
      <c r="U44" s="53"/>
      <c r="V44" s="53" t="s">
        <v>27</v>
      </c>
      <c r="W44" s="14"/>
    </row>
    <row r="45" spans="1:23">
      <c r="A45" s="12"/>
      <c r="B45" s="57"/>
      <c r="C45" s="57"/>
      <c r="D45" s="57"/>
      <c r="E45" s="57"/>
      <c r="F45" s="53" t="s">
        <v>12</v>
      </c>
      <c r="G45" s="53" t="s">
        <v>21</v>
      </c>
      <c r="H45" s="53"/>
      <c r="I45" s="53" t="s">
        <v>18</v>
      </c>
      <c r="J45" s="53"/>
      <c r="K45" s="53" t="s">
        <v>12</v>
      </c>
      <c r="L45" s="53" t="s">
        <v>21</v>
      </c>
      <c r="M45" s="53"/>
      <c r="N45" s="53" t="s">
        <v>18</v>
      </c>
      <c r="O45" s="53"/>
      <c r="P45" s="53"/>
      <c r="Q45" s="53"/>
      <c r="R45" s="59"/>
      <c r="S45" s="53"/>
      <c r="T45" s="53" t="s">
        <v>25</v>
      </c>
      <c r="U45" s="53" t="s">
        <v>26</v>
      </c>
      <c r="V45" s="53"/>
      <c r="W45" s="14"/>
    </row>
    <row r="46" spans="1:23">
      <c r="A46" s="12"/>
      <c r="B46" s="57"/>
      <c r="C46" s="57"/>
      <c r="D46" s="57"/>
      <c r="E46" s="57"/>
      <c r="F46" s="53"/>
      <c r="G46" s="7" t="s">
        <v>22</v>
      </c>
      <c r="H46" s="7" t="s">
        <v>23</v>
      </c>
      <c r="I46" s="7" t="s">
        <v>20</v>
      </c>
      <c r="J46" s="7" t="s">
        <v>19</v>
      </c>
      <c r="K46" s="53"/>
      <c r="L46" s="7" t="s">
        <v>22</v>
      </c>
      <c r="M46" s="7" t="s">
        <v>23</v>
      </c>
      <c r="N46" s="7" t="s">
        <v>19</v>
      </c>
      <c r="O46" s="7" t="s">
        <v>20</v>
      </c>
      <c r="P46" s="53"/>
      <c r="Q46" s="53"/>
      <c r="R46" s="60"/>
      <c r="S46" s="53"/>
      <c r="T46" s="53"/>
      <c r="U46" s="53"/>
      <c r="V46" s="53"/>
      <c r="W46" s="14"/>
    </row>
    <row r="47" spans="1:23" ht="42" customHeight="1">
      <c r="A47" s="12"/>
      <c r="B47" s="5" t="s">
        <v>14</v>
      </c>
      <c r="C47" s="3" t="s">
        <v>10</v>
      </c>
      <c r="D47" s="3" t="s">
        <v>84</v>
      </c>
      <c r="E47" s="3" t="s">
        <v>11</v>
      </c>
      <c r="F47" s="6" t="s">
        <v>56</v>
      </c>
      <c r="G47" s="6">
        <v>9109416.9199999999</v>
      </c>
      <c r="H47" s="6">
        <v>285267.56</v>
      </c>
      <c r="I47" s="6">
        <v>-3.96</v>
      </c>
      <c r="J47" s="6">
        <v>-4.96</v>
      </c>
      <c r="K47" s="6" t="s">
        <v>57</v>
      </c>
      <c r="L47" s="6">
        <v>9109418.8599999994</v>
      </c>
      <c r="M47" s="6">
        <v>285233.21000000002</v>
      </c>
      <c r="N47" s="6">
        <v>-4.0199999999999996</v>
      </c>
      <c r="O47" s="6">
        <v>-5.13</v>
      </c>
      <c r="P47" s="6">
        <v>-4.96</v>
      </c>
      <c r="Q47" s="6">
        <v>-5.13</v>
      </c>
      <c r="R47" s="6">
        <v>34.409999999999997</v>
      </c>
      <c r="S47" s="6">
        <v>0.51</v>
      </c>
      <c r="T47" s="6">
        <f t="shared" ref="T47:T54" si="37">R47*IF(D47="Ø 400,00",1.4,IF(D47="Ø 600,00",1.6,IF(D47="Ø 800,00",1.8)))*(ABS(N47-O47)+0.5)</f>
        <v>77.560140000000004</v>
      </c>
      <c r="U47" s="6">
        <f t="shared" ref="U47:U54" si="38">R47*IF(D47="Ø 400,00",1.4,IF(D47="Ø 600,00",1.6,IF(D47="Ø 800,00",1.8)))*0.2</f>
        <v>9.6347999999999985</v>
      </c>
      <c r="V47" s="6">
        <f t="shared" ref="V47:V54" si="39">(T47+U47)-(R47*PI()*IF(D47="Ø 400,00",0.27^2,IF(D47="Ø 600,00",0.38^2,IF(D47="Ø 800,00",0.5^2))))</f>
        <v>79.314289385989198</v>
      </c>
      <c r="W47" s="14"/>
    </row>
    <row r="48" spans="1:23" ht="42" customHeight="1">
      <c r="A48" s="12"/>
      <c r="B48" s="5" t="s">
        <v>15</v>
      </c>
      <c r="C48" s="3" t="s">
        <v>10</v>
      </c>
      <c r="D48" s="3" t="s">
        <v>84</v>
      </c>
      <c r="E48" s="3" t="s">
        <v>11</v>
      </c>
      <c r="F48" s="6" t="str">
        <f t="shared" ref="F48:J54" si="40">K47</f>
        <v>BLC02-9</v>
      </c>
      <c r="G48" s="6">
        <f t="shared" si="40"/>
        <v>9109418.8599999994</v>
      </c>
      <c r="H48" s="6">
        <f t="shared" si="40"/>
        <v>285233.21000000002</v>
      </c>
      <c r="I48" s="6">
        <f t="shared" si="40"/>
        <v>-4.0199999999999996</v>
      </c>
      <c r="J48" s="6">
        <f t="shared" si="40"/>
        <v>-5.13</v>
      </c>
      <c r="K48" s="6" t="s">
        <v>58</v>
      </c>
      <c r="L48" s="6">
        <v>9109420.8399999999</v>
      </c>
      <c r="M48" s="6">
        <v>285198.77</v>
      </c>
      <c r="N48" s="6">
        <v>-4.05</v>
      </c>
      <c r="O48" s="6">
        <v>-5.3</v>
      </c>
      <c r="P48" s="6">
        <v>-5.13</v>
      </c>
      <c r="Q48" s="6">
        <v>-5.3</v>
      </c>
      <c r="R48" s="6">
        <v>34.5</v>
      </c>
      <c r="S48" s="6">
        <v>0.5</v>
      </c>
      <c r="T48" s="6">
        <f t="shared" si="37"/>
        <v>84.524999999999991</v>
      </c>
      <c r="U48" s="6">
        <f t="shared" si="38"/>
        <v>9.66</v>
      </c>
      <c r="V48" s="6">
        <f t="shared" si="39"/>
        <v>86.283737396588975</v>
      </c>
      <c r="W48" s="14"/>
    </row>
    <row r="49" spans="1:23" ht="42" customHeight="1">
      <c r="A49" s="12"/>
      <c r="B49" s="5" t="s">
        <v>16</v>
      </c>
      <c r="C49" s="3" t="s">
        <v>10</v>
      </c>
      <c r="D49" s="3" t="s">
        <v>84</v>
      </c>
      <c r="E49" s="3" t="s">
        <v>11</v>
      </c>
      <c r="F49" s="6" t="str">
        <f t="shared" ref="F49:F54" si="41">K48</f>
        <v>BLC02-10</v>
      </c>
      <c r="G49" s="6">
        <f t="shared" ref="G49:G54" si="42">L48</f>
        <v>9109420.8399999999</v>
      </c>
      <c r="H49" s="6">
        <f t="shared" ref="H49:H54" si="43">M48</f>
        <v>285198.77</v>
      </c>
      <c r="I49" s="6">
        <f t="shared" ref="I49:I54" si="44">N48</f>
        <v>-4.05</v>
      </c>
      <c r="J49" s="6">
        <f t="shared" si="40"/>
        <v>-5.3</v>
      </c>
      <c r="K49" s="6" t="s">
        <v>59</v>
      </c>
      <c r="L49" s="6">
        <v>9109421.7400000002</v>
      </c>
      <c r="M49" s="6">
        <v>285182.59000000003</v>
      </c>
      <c r="N49" s="6">
        <v>-4</v>
      </c>
      <c r="O49" s="6">
        <v>-5.38</v>
      </c>
      <c r="P49" s="6">
        <v>-5.3</v>
      </c>
      <c r="Q49" s="6">
        <v>-5.38</v>
      </c>
      <c r="R49" s="6">
        <v>16.2</v>
      </c>
      <c r="S49" s="6">
        <v>0.5</v>
      </c>
      <c r="T49" s="6">
        <f t="shared" si="37"/>
        <v>42.63839999999999</v>
      </c>
      <c r="U49" s="6">
        <f t="shared" si="38"/>
        <v>4.5359999999999996</v>
      </c>
      <c r="V49" s="6">
        <f t="shared" si="39"/>
        <v>43.464241907963519</v>
      </c>
      <c r="W49" s="14"/>
    </row>
    <row r="50" spans="1:23" ht="42" customHeight="1">
      <c r="A50" s="12"/>
      <c r="B50" s="5" t="s">
        <v>17</v>
      </c>
      <c r="C50" s="3" t="s">
        <v>10</v>
      </c>
      <c r="D50" s="3" t="s">
        <v>84</v>
      </c>
      <c r="E50" s="3" t="s">
        <v>11</v>
      </c>
      <c r="F50" s="6" t="str">
        <f t="shared" si="41"/>
        <v>BLC02-11</v>
      </c>
      <c r="G50" s="6">
        <f t="shared" si="42"/>
        <v>9109421.7400000002</v>
      </c>
      <c r="H50" s="6">
        <f t="shared" si="43"/>
        <v>285182.59000000003</v>
      </c>
      <c r="I50" s="6">
        <f t="shared" si="44"/>
        <v>-4</v>
      </c>
      <c r="J50" s="6">
        <f t="shared" si="40"/>
        <v>-5.38</v>
      </c>
      <c r="K50" s="6" t="s">
        <v>60</v>
      </c>
      <c r="L50" s="6">
        <v>9109423.2699999996</v>
      </c>
      <c r="M50" s="6">
        <v>285156.21999999997</v>
      </c>
      <c r="N50" s="6">
        <v>-4.17</v>
      </c>
      <c r="O50" s="6">
        <v>-5.52</v>
      </c>
      <c r="P50" s="6">
        <v>-5.38</v>
      </c>
      <c r="Q50" s="6">
        <v>-5.52</v>
      </c>
      <c r="R50" s="6">
        <v>26.42</v>
      </c>
      <c r="S50" s="6">
        <v>0.5</v>
      </c>
      <c r="T50" s="6">
        <f t="shared" si="37"/>
        <v>68.427799999999991</v>
      </c>
      <c r="U50" s="6">
        <f t="shared" si="38"/>
        <v>7.3976000000000006</v>
      </c>
      <c r="V50" s="6">
        <f t="shared" si="39"/>
        <v>69.774636000518285</v>
      </c>
      <c r="W50" s="14"/>
    </row>
    <row r="51" spans="1:23" ht="42" customHeight="1">
      <c r="A51" s="12"/>
      <c r="B51" s="5" t="s">
        <v>29</v>
      </c>
      <c r="C51" s="3" t="s">
        <v>10</v>
      </c>
      <c r="D51" s="3" t="s">
        <v>84</v>
      </c>
      <c r="E51" s="3" t="s">
        <v>11</v>
      </c>
      <c r="F51" s="6" t="str">
        <f t="shared" si="41"/>
        <v>BLC02-12</v>
      </c>
      <c r="G51" s="6">
        <f t="shared" si="42"/>
        <v>9109423.2699999996</v>
      </c>
      <c r="H51" s="6">
        <f t="shared" si="43"/>
        <v>285156.21999999997</v>
      </c>
      <c r="I51" s="6">
        <f t="shared" si="44"/>
        <v>-4.17</v>
      </c>
      <c r="J51" s="6">
        <f t="shared" si="40"/>
        <v>-5.52</v>
      </c>
      <c r="K51" s="6" t="s">
        <v>61</v>
      </c>
      <c r="L51" s="6">
        <v>9109424.8499999996</v>
      </c>
      <c r="M51" s="6">
        <v>285128.03999999998</v>
      </c>
      <c r="N51" s="6">
        <v>-4.1500000000000004</v>
      </c>
      <c r="O51" s="6">
        <v>-5.66</v>
      </c>
      <c r="P51" s="6">
        <v>-5.52</v>
      </c>
      <c r="Q51" s="6">
        <v>-5.66</v>
      </c>
      <c r="R51" s="6">
        <v>28.22</v>
      </c>
      <c r="S51" s="6">
        <v>0.5</v>
      </c>
      <c r="T51" s="6">
        <f t="shared" si="37"/>
        <v>79.411079999999984</v>
      </c>
      <c r="U51" s="6">
        <f t="shared" si="38"/>
        <v>7.9015999999999993</v>
      </c>
      <c r="V51" s="6">
        <f t="shared" si="39"/>
        <v>80.849676212514225</v>
      </c>
      <c r="W51" s="14"/>
    </row>
    <row r="52" spans="1:23" ht="42" customHeight="1">
      <c r="A52" s="12"/>
      <c r="B52" s="5" t="s">
        <v>30</v>
      </c>
      <c r="C52" s="3" t="s">
        <v>10</v>
      </c>
      <c r="D52" s="3" t="s">
        <v>84</v>
      </c>
      <c r="E52" s="3" t="s">
        <v>11</v>
      </c>
      <c r="F52" s="6" t="str">
        <f t="shared" si="41"/>
        <v>BLC02-13</v>
      </c>
      <c r="G52" s="6">
        <f t="shared" si="42"/>
        <v>9109424.8499999996</v>
      </c>
      <c r="H52" s="6">
        <f t="shared" si="43"/>
        <v>285128.03999999998</v>
      </c>
      <c r="I52" s="6">
        <f t="shared" si="44"/>
        <v>-4.1500000000000004</v>
      </c>
      <c r="J52" s="6">
        <f t="shared" si="40"/>
        <v>-5.66</v>
      </c>
      <c r="K52" s="6" t="s">
        <v>62</v>
      </c>
      <c r="L52" s="6">
        <v>9109426.0199999996</v>
      </c>
      <c r="M52" s="6">
        <v>285107.82</v>
      </c>
      <c r="N52" s="6">
        <v>-3.7</v>
      </c>
      <c r="O52" s="6">
        <v>-5.76</v>
      </c>
      <c r="P52" s="6">
        <v>-5.66</v>
      </c>
      <c r="Q52" s="6">
        <v>-5.76</v>
      </c>
      <c r="R52" s="6">
        <v>20.260000000000002</v>
      </c>
      <c r="S52" s="51">
        <v>0.5</v>
      </c>
      <c r="T52" s="6">
        <f t="shared" si="37"/>
        <v>72.611839999999987</v>
      </c>
      <c r="U52" s="6">
        <f t="shared" si="38"/>
        <v>5.6728000000000005</v>
      </c>
      <c r="V52" s="6">
        <f t="shared" si="39"/>
        <v>73.644652163909925</v>
      </c>
      <c r="W52" s="14"/>
    </row>
    <row r="53" spans="1:23" ht="42" customHeight="1">
      <c r="A53" s="12"/>
      <c r="B53" s="5" t="s">
        <v>31</v>
      </c>
      <c r="C53" s="3" t="s">
        <v>10</v>
      </c>
      <c r="D53" s="3" t="s">
        <v>85</v>
      </c>
      <c r="E53" s="3" t="s">
        <v>11</v>
      </c>
      <c r="F53" s="6" t="str">
        <f t="shared" si="41"/>
        <v>BLC02-14</v>
      </c>
      <c r="G53" s="6">
        <f t="shared" si="42"/>
        <v>9109426.0199999996</v>
      </c>
      <c r="H53" s="6">
        <f t="shared" si="43"/>
        <v>285107.82</v>
      </c>
      <c r="I53" s="6">
        <f t="shared" si="44"/>
        <v>-3.7</v>
      </c>
      <c r="J53" s="6">
        <f t="shared" si="40"/>
        <v>-5.76</v>
      </c>
      <c r="K53" s="6" t="s">
        <v>64</v>
      </c>
      <c r="L53" s="6">
        <v>9109413.1600000001</v>
      </c>
      <c r="M53" s="6">
        <v>285103.37</v>
      </c>
      <c r="N53" s="6">
        <v>-5.2</v>
      </c>
      <c r="O53" s="6">
        <v>-6.45</v>
      </c>
      <c r="P53" s="6">
        <v>-5.76</v>
      </c>
      <c r="Q53" s="6">
        <v>-5.83</v>
      </c>
      <c r="R53" s="6">
        <v>13.6</v>
      </c>
      <c r="S53" s="6">
        <v>0.52</v>
      </c>
      <c r="T53" s="6">
        <f t="shared" si="37"/>
        <v>38.080000000000005</v>
      </c>
      <c r="U53" s="6">
        <f t="shared" si="38"/>
        <v>4.3520000000000003</v>
      </c>
      <c r="V53" s="6">
        <f t="shared" si="39"/>
        <v>36.262414683174221</v>
      </c>
      <c r="W53" s="14"/>
    </row>
    <row r="54" spans="1:23" ht="42" customHeight="1">
      <c r="A54" s="12"/>
      <c r="B54" s="5" t="s">
        <v>32</v>
      </c>
      <c r="C54" s="3" t="s">
        <v>10</v>
      </c>
      <c r="D54" s="3" t="s">
        <v>85</v>
      </c>
      <c r="E54" s="3" t="s">
        <v>11</v>
      </c>
      <c r="F54" s="6" t="str">
        <f t="shared" si="41"/>
        <v>CCS01-6</v>
      </c>
      <c r="G54" s="6">
        <f t="shared" si="42"/>
        <v>9109413.1600000001</v>
      </c>
      <c r="H54" s="6">
        <f t="shared" si="43"/>
        <v>285103.37</v>
      </c>
      <c r="I54" s="6">
        <f t="shared" si="44"/>
        <v>-5.2</v>
      </c>
      <c r="J54" s="6">
        <f t="shared" si="40"/>
        <v>-6.45</v>
      </c>
      <c r="K54" s="6" t="s">
        <v>65</v>
      </c>
      <c r="L54" s="6">
        <v>9109413.1799999997</v>
      </c>
      <c r="M54" s="6">
        <v>285100.58</v>
      </c>
      <c r="N54" s="6">
        <v>-6.45</v>
      </c>
      <c r="O54" s="6">
        <v>-6.63</v>
      </c>
      <c r="P54" s="6">
        <v>-5.83</v>
      </c>
      <c r="Q54" s="6">
        <v>-5.84</v>
      </c>
      <c r="R54" s="6">
        <v>2.79</v>
      </c>
      <c r="S54" s="6">
        <v>3</v>
      </c>
      <c r="T54" s="6">
        <f t="shared" si="37"/>
        <v>3.0355199999999991</v>
      </c>
      <c r="U54" s="6">
        <f t="shared" si="38"/>
        <v>0.89280000000000015</v>
      </c>
      <c r="V54" s="6">
        <f t="shared" si="39"/>
        <v>2.6626477180923578</v>
      </c>
      <c r="W54" s="14"/>
    </row>
    <row r="55" spans="1:23">
      <c r="A55" s="12"/>
      <c r="B55" s="13"/>
      <c r="C55" s="13"/>
      <c r="D55" s="13"/>
      <c r="E55" s="13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4"/>
    </row>
    <row r="56" spans="1:23">
      <c r="A56" s="12"/>
      <c r="B56" s="15" t="s">
        <v>72</v>
      </c>
      <c r="C56" s="13"/>
      <c r="D56" s="13"/>
      <c r="E56" s="13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4"/>
    </row>
    <row r="57" spans="1:23">
      <c r="A57" s="12"/>
      <c r="B57" s="16"/>
      <c r="C57" s="13"/>
      <c r="D57" s="13"/>
      <c r="E57" s="13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4"/>
    </row>
    <row r="58" spans="1:23" ht="15" customHeight="1">
      <c r="A58" s="12"/>
      <c r="B58" s="57" t="s">
        <v>0</v>
      </c>
      <c r="C58" s="57" t="s">
        <v>1</v>
      </c>
      <c r="D58" s="57" t="s">
        <v>2</v>
      </c>
      <c r="E58" s="57" t="s">
        <v>3</v>
      </c>
      <c r="F58" s="53" t="s">
        <v>4</v>
      </c>
      <c r="G58" s="53"/>
      <c r="H58" s="53"/>
      <c r="I58" s="53"/>
      <c r="J58" s="53"/>
      <c r="K58" s="53" t="s">
        <v>5</v>
      </c>
      <c r="L58" s="53"/>
      <c r="M58" s="53"/>
      <c r="N58" s="53"/>
      <c r="O58" s="53"/>
      <c r="P58" s="53" t="s">
        <v>6</v>
      </c>
      <c r="Q58" s="53" t="s">
        <v>7</v>
      </c>
      <c r="R58" s="58" t="s">
        <v>8</v>
      </c>
      <c r="S58" s="53" t="s">
        <v>9</v>
      </c>
      <c r="T58" s="53" t="s">
        <v>24</v>
      </c>
      <c r="U58" s="53"/>
      <c r="V58" s="53" t="s">
        <v>27</v>
      </c>
      <c r="W58" s="14"/>
    </row>
    <row r="59" spans="1:23">
      <c r="A59" s="12"/>
      <c r="B59" s="57"/>
      <c r="C59" s="57"/>
      <c r="D59" s="57"/>
      <c r="E59" s="57"/>
      <c r="F59" s="53" t="s">
        <v>12</v>
      </c>
      <c r="G59" s="53" t="s">
        <v>21</v>
      </c>
      <c r="H59" s="53"/>
      <c r="I59" s="53" t="s">
        <v>18</v>
      </c>
      <c r="J59" s="53"/>
      <c r="K59" s="53" t="s">
        <v>12</v>
      </c>
      <c r="L59" s="53" t="s">
        <v>21</v>
      </c>
      <c r="M59" s="53"/>
      <c r="N59" s="53" t="s">
        <v>18</v>
      </c>
      <c r="O59" s="53"/>
      <c r="P59" s="53"/>
      <c r="Q59" s="53"/>
      <c r="R59" s="59"/>
      <c r="S59" s="53"/>
      <c r="T59" s="53" t="s">
        <v>25</v>
      </c>
      <c r="U59" s="53" t="s">
        <v>26</v>
      </c>
      <c r="V59" s="53"/>
      <c r="W59" s="14"/>
    </row>
    <row r="60" spans="1:23">
      <c r="A60" s="12"/>
      <c r="B60" s="57"/>
      <c r="C60" s="57"/>
      <c r="D60" s="57"/>
      <c r="E60" s="57"/>
      <c r="F60" s="53"/>
      <c r="G60" s="7" t="s">
        <v>22</v>
      </c>
      <c r="H60" s="7" t="s">
        <v>23</v>
      </c>
      <c r="I60" s="7" t="s">
        <v>20</v>
      </c>
      <c r="J60" s="7" t="s">
        <v>19</v>
      </c>
      <c r="K60" s="53"/>
      <c r="L60" s="7" t="s">
        <v>22</v>
      </c>
      <c r="M60" s="7" t="s">
        <v>23</v>
      </c>
      <c r="N60" s="7" t="s">
        <v>19</v>
      </c>
      <c r="O60" s="7" t="s">
        <v>20</v>
      </c>
      <c r="P60" s="53"/>
      <c r="Q60" s="53"/>
      <c r="R60" s="60"/>
      <c r="S60" s="53"/>
      <c r="T60" s="53"/>
      <c r="U60" s="53"/>
      <c r="V60" s="53"/>
      <c r="W60" s="14"/>
    </row>
    <row r="61" spans="1:23" ht="35.1" customHeight="1">
      <c r="A61" s="12"/>
      <c r="B61" s="5" t="s">
        <v>14</v>
      </c>
      <c r="C61" s="3" t="s">
        <v>10</v>
      </c>
      <c r="D61" s="3" t="s">
        <v>84</v>
      </c>
      <c r="E61" s="3" t="s">
        <v>11</v>
      </c>
      <c r="F61" s="6" t="s">
        <v>63</v>
      </c>
      <c r="G61" s="6">
        <v>9109437.8300000001</v>
      </c>
      <c r="H61" s="6">
        <v>284975.93</v>
      </c>
      <c r="I61" s="6">
        <v>-3.7</v>
      </c>
      <c r="J61" s="6">
        <v>-4.8499999999999996</v>
      </c>
      <c r="K61" s="6" t="s">
        <v>66</v>
      </c>
      <c r="L61" s="6">
        <v>9109431.1999999993</v>
      </c>
      <c r="M61" s="6">
        <v>284994.89</v>
      </c>
      <c r="N61" s="6">
        <v>-4.09</v>
      </c>
      <c r="O61" s="6">
        <v>-4.9400000000000004</v>
      </c>
      <c r="P61" s="6">
        <v>-4.8499999999999996</v>
      </c>
      <c r="Q61" s="6">
        <v>-4.9400000000000004</v>
      </c>
      <c r="R61" s="6">
        <v>20.079999999999998</v>
      </c>
      <c r="S61" s="51">
        <v>0.5</v>
      </c>
      <c r="T61" s="6">
        <f t="shared" ref="T61:T66" si="45">R61*IF(D61="Ø 400,00",1.4,IF(D61="Ø 600,00",1.6,IF(D61="Ø 800,00",1.8)))*(ABS(N61-O61)+0.5)</f>
        <v>37.951200000000007</v>
      </c>
      <c r="U61" s="6">
        <f t="shared" ref="U61:U66" si="46">R61*IF(D61="Ø 400,00",1.4,IF(D61="Ø 600,00",1.6,IF(D61="Ø 800,00",1.8)))*0.2</f>
        <v>5.622399999999999</v>
      </c>
      <c r="V61" s="6">
        <f t="shared" ref="V61:V66" si="47">(T61+U61)-(R61*PI()*IF(D61="Ø 400,00",0.27^2,IF(D61="Ø 600,00",0.38^2,IF(D61="Ø 800,00",0.5^2))))</f>
        <v>38.974836142710352</v>
      </c>
      <c r="W61" s="14"/>
    </row>
    <row r="62" spans="1:23" ht="35.1" customHeight="1">
      <c r="A62" s="12"/>
      <c r="B62" s="5" t="s">
        <v>15</v>
      </c>
      <c r="C62" s="3" t="s">
        <v>10</v>
      </c>
      <c r="D62" s="3" t="s">
        <v>84</v>
      </c>
      <c r="E62" s="3" t="s">
        <v>11</v>
      </c>
      <c r="F62" s="6" t="str">
        <f t="shared" ref="F62:J62" si="48">K61</f>
        <v>BLC02-16</v>
      </c>
      <c r="G62" s="6">
        <f t="shared" si="48"/>
        <v>9109431.1999999993</v>
      </c>
      <c r="H62" s="6">
        <f t="shared" si="48"/>
        <v>284994.89</v>
      </c>
      <c r="I62" s="6">
        <f t="shared" si="48"/>
        <v>-4.09</v>
      </c>
      <c r="J62" s="6">
        <f t="shared" si="48"/>
        <v>-4.9400000000000004</v>
      </c>
      <c r="K62" s="6" t="s">
        <v>67</v>
      </c>
      <c r="L62" s="6">
        <v>9109428.7799999993</v>
      </c>
      <c r="M62" s="6">
        <v>285040.18</v>
      </c>
      <c r="N62" s="6">
        <v>-4.13</v>
      </c>
      <c r="O62" s="6">
        <v>-5.16</v>
      </c>
      <c r="P62" s="6">
        <v>-4.9400000000000004</v>
      </c>
      <c r="Q62" s="6">
        <v>-5.16</v>
      </c>
      <c r="R62" s="6">
        <v>45.35</v>
      </c>
      <c r="S62" s="6">
        <v>0.5</v>
      </c>
      <c r="T62" s="6">
        <f t="shared" si="45"/>
        <v>97.139700000000005</v>
      </c>
      <c r="U62" s="6">
        <f t="shared" si="46"/>
        <v>12.698</v>
      </c>
      <c r="V62" s="6">
        <f t="shared" si="47"/>
        <v>99.451547563342345</v>
      </c>
      <c r="W62" s="14"/>
    </row>
    <row r="63" spans="1:23" ht="35.1" customHeight="1">
      <c r="A63" s="12"/>
      <c r="B63" s="5" t="s">
        <v>16</v>
      </c>
      <c r="C63" s="3" t="s">
        <v>10</v>
      </c>
      <c r="D63" s="3" t="s">
        <v>84</v>
      </c>
      <c r="E63" s="3" t="s">
        <v>11</v>
      </c>
      <c r="F63" s="6" t="str">
        <f t="shared" ref="F63:J63" si="49">K62</f>
        <v>BLC02-17</v>
      </c>
      <c r="G63" s="6">
        <f t="shared" si="49"/>
        <v>9109428.7799999993</v>
      </c>
      <c r="H63" s="6">
        <f t="shared" si="49"/>
        <v>285040.18</v>
      </c>
      <c r="I63" s="6">
        <f t="shared" si="49"/>
        <v>-4.13</v>
      </c>
      <c r="J63" s="6">
        <f t="shared" si="49"/>
        <v>-5.16</v>
      </c>
      <c r="K63" s="6" t="s">
        <v>68</v>
      </c>
      <c r="L63" s="6">
        <v>9109428.0099999998</v>
      </c>
      <c r="M63" s="6">
        <v>285060.09999999998</v>
      </c>
      <c r="N63" s="6">
        <v>-4.1399999999999997</v>
      </c>
      <c r="O63" s="6">
        <v>-5.26</v>
      </c>
      <c r="P63" s="6">
        <v>-5.16</v>
      </c>
      <c r="Q63" s="6">
        <v>-5.26</v>
      </c>
      <c r="R63" s="6">
        <v>19.940000000000001</v>
      </c>
      <c r="S63" s="6">
        <v>0.5</v>
      </c>
      <c r="T63" s="6">
        <f t="shared" si="45"/>
        <v>45.223920000000007</v>
      </c>
      <c r="U63" s="6">
        <f t="shared" si="46"/>
        <v>5.5832000000000006</v>
      </c>
      <c r="V63" s="6">
        <f t="shared" si="47"/>
        <v>46.240419237332887</v>
      </c>
      <c r="W63" s="14"/>
    </row>
    <row r="64" spans="1:23" ht="35.1" customHeight="1">
      <c r="A64" s="12"/>
      <c r="B64" s="5" t="s">
        <v>17</v>
      </c>
      <c r="C64" s="3" t="s">
        <v>10</v>
      </c>
      <c r="D64" s="3" t="s">
        <v>84</v>
      </c>
      <c r="E64" s="3" t="s">
        <v>11</v>
      </c>
      <c r="F64" s="6" t="str">
        <f t="shared" ref="F64:F66" si="50">K63</f>
        <v>BLC02-18</v>
      </c>
      <c r="G64" s="6">
        <f t="shared" ref="G64:G66" si="51">L63</f>
        <v>9109428.0099999998</v>
      </c>
      <c r="H64" s="6">
        <f t="shared" ref="H64:H66" si="52">M63</f>
        <v>285060.09999999998</v>
      </c>
      <c r="I64" s="6">
        <f t="shared" ref="I64:I66" si="53">N63</f>
        <v>-4.1399999999999997</v>
      </c>
      <c r="J64" s="6">
        <f t="shared" ref="J64:J66" si="54">O63</f>
        <v>-5.26</v>
      </c>
      <c r="K64" s="6" t="s">
        <v>69</v>
      </c>
      <c r="L64" s="6">
        <v>9109427.2599999998</v>
      </c>
      <c r="M64" s="6">
        <v>285079.33</v>
      </c>
      <c r="N64" s="6">
        <v>-3.93</v>
      </c>
      <c r="O64" s="6">
        <v>-5.36</v>
      </c>
      <c r="P64" s="6">
        <v>-5.16</v>
      </c>
      <c r="Q64" s="6">
        <v>-5.36</v>
      </c>
      <c r="R64" s="6">
        <v>19.239999999999998</v>
      </c>
      <c r="S64" s="6">
        <v>1.04</v>
      </c>
      <c r="T64" s="6">
        <f t="shared" si="45"/>
        <v>51.98648</v>
      </c>
      <c r="U64" s="6">
        <f t="shared" si="46"/>
        <v>5.3872</v>
      </c>
      <c r="V64" s="6">
        <f t="shared" si="47"/>
        <v>52.967294710445572</v>
      </c>
      <c r="W64" s="14"/>
    </row>
    <row r="65" spans="1:23" ht="35.1" customHeight="1">
      <c r="A65" s="12"/>
      <c r="B65" s="5" t="s">
        <v>29</v>
      </c>
      <c r="C65" s="3" t="s">
        <v>10</v>
      </c>
      <c r="D65" s="3" t="s">
        <v>85</v>
      </c>
      <c r="E65" s="3" t="s">
        <v>11</v>
      </c>
      <c r="F65" s="6" t="str">
        <f t="shared" si="50"/>
        <v>BLC02-19</v>
      </c>
      <c r="G65" s="6">
        <f t="shared" si="51"/>
        <v>9109427.2599999998</v>
      </c>
      <c r="H65" s="6">
        <f t="shared" si="52"/>
        <v>285079.33</v>
      </c>
      <c r="I65" s="6">
        <f t="shared" si="53"/>
        <v>-3.93</v>
      </c>
      <c r="J65" s="6">
        <f t="shared" si="54"/>
        <v>-5.36</v>
      </c>
      <c r="K65" s="6" t="s">
        <v>70</v>
      </c>
      <c r="L65" s="6">
        <v>9109413.8699999992</v>
      </c>
      <c r="M65" s="6">
        <v>285084.25</v>
      </c>
      <c r="N65" s="6">
        <v>-3.92</v>
      </c>
      <c r="O65" s="6">
        <v>-5.44</v>
      </c>
      <c r="P65" s="6">
        <v>-5.36</v>
      </c>
      <c r="Q65" s="6">
        <v>-5.44</v>
      </c>
      <c r="R65" s="6">
        <v>14.27</v>
      </c>
      <c r="S65" s="6">
        <v>0.53</v>
      </c>
      <c r="T65" s="6">
        <f t="shared" si="45"/>
        <v>46.120640000000009</v>
      </c>
      <c r="U65" s="6">
        <f t="shared" si="46"/>
        <v>4.5664000000000007</v>
      </c>
      <c r="V65" s="6">
        <f t="shared" si="47"/>
        <v>44.213511877124724</v>
      </c>
      <c r="W65" s="14"/>
    </row>
    <row r="66" spans="1:23" ht="35.1" customHeight="1">
      <c r="A66" s="12"/>
      <c r="B66" s="5" t="s">
        <v>30</v>
      </c>
      <c r="C66" s="3" t="s">
        <v>10</v>
      </c>
      <c r="D66" s="3" t="s">
        <v>85</v>
      </c>
      <c r="E66" s="3" t="s">
        <v>11</v>
      </c>
      <c r="F66" s="6" t="str">
        <f t="shared" si="50"/>
        <v>BLC02-20</v>
      </c>
      <c r="G66" s="6">
        <f t="shared" si="51"/>
        <v>9109413.8699999992</v>
      </c>
      <c r="H66" s="6">
        <f t="shared" si="52"/>
        <v>285084.25</v>
      </c>
      <c r="I66" s="6">
        <f t="shared" si="53"/>
        <v>-3.92</v>
      </c>
      <c r="J66" s="6">
        <f t="shared" si="54"/>
        <v>-5.44</v>
      </c>
      <c r="K66" s="6" t="s">
        <v>71</v>
      </c>
      <c r="L66" s="6">
        <v>9109413.8599999994</v>
      </c>
      <c r="M66" s="6">
        <v>285092.28000000003</v>
      </c>
      <c r="N66" s="6">
        <v>-4.38</v>
      </c>
      <c r="O66" s="6">
        <v>-5.55</v>
      </c>
      <c r="P66" s="6">
        <v>-5.44</v>
      </c>
      <c r="Q66" s="6">
        <v>-5.55</v>
      </c>
      <c r="R66" s="6">
        <v>8.0299999999999994</v>
      </c>
      <c r="S66" s="6">
        <v>1.38</v>
      </c>
      <c r="T66" s="6">
        <f t="shared" si="45"/>
        <v>21.456159999999997</v>
      </c>
      <c r="U66" s="6">
        <f t="shared" si="46"/>
        <v>2.5695999999999999</v>
      </c>
      <c r="V66" s="6">
        <f t="shared" si="47"/>
        <v>20.382982787197719</v>
      </c>
      <c r="W66" s="14"/>
    </row>
    <row r="67" spans="1:23">
      <c r="A67" s="12"/>
      <c r="B67" s="13"/>
      <c r="C67" s="13"/>
      <c r="D67" s="13"/>
      <c r="E67" s="13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4"/>
    </row>
    <row r="68" spans="1:23">
      <c r="A68" s="12"/>
      <c r="B68" s="15" t="s">
        <v>73</v>
      </c>
      <c r="C68" s="13"/>
      <c r="D68" s="13"/>
      <c r="E68" s="13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4"/>
    </row>
    <row r="69" spans="1:23">
      <c r="A69" s="12"/>
      <c r="B69" s="16"/>
      <c r="C69" s="13"/>
      <c r="D69" s="13"/>
      <c r="E69" s="13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4"/>
    </row>
    <row r="70" spans="1:23" ht="15" customHeight="1">
      <c r="A70" s="12"/>
      <c r="B70" s="57" t="s">
        <v>0</v>
      </c>
      <c r="C70" s="57" t="s">
        <v>1</v>
      </c>
      <c r="D70" s="57" t="s">
        <v>2</v>
      </c>
      <c r="E70" s="57" t="s">
        <v>3</v>
      </c>
      <c r="F70" s="53" t="s">
        <v>4</v>
      </c>
      <c r="G70" s="53"/>
      <c r="H70" s="53"/>
      <c r="I70" s="53"/>
      <c r="J70" s="53"/>
      <c r="K70" s="53" t="s">
        <v>5</v>
      </c>
      <c r="L70" s="53"/>
      <c r="M70" s="53"/>
      <c r="N70" s="53"/>
      <c r="O70" s="53"/>
      <c r="P70" s="53" t="s">
        <v>6</v>
      </c>
      <c r="Q70" s="53" t="s">
        <v>7</v>
      </c>
      <c r="R70" s="58" t="s">
        <v>8</v>
      </c>
      <c r="S70" s="53" t="s">
        <v>9</v>
      </c>
      <c r="T70" s="53" t="s">
        <v>24</v>
      </c>
      <c r="U70" s="53"/>
      <c r="V70" s="53" t="s">
        <v>27</v>
      </c>
      <c r="W70" s="14"/>
    </row>
    <row r="71" spans="1:23">
      <c r="A71" s="12"/>
      <c r="B71" s="57"/>
      <c r="C71" s="57"/>
      <c r="D71" s="57"/>
      <c r="E71" s="57"/>
      <c r="F71" s="53" t="s">
        <v>12</v>
      </c>
      <c r="G71" s="53" t="s">
        <v>21</v>
      </c>
      <c r="H71" s="53"/>
      <c r="I71" s="53" t="s">
        <v>18</v>
      </c>
      <c r="J71" s="53"/>
      <c r="K71" s="53" t="s">
        <v>12</v>
      </c>
      <c r="L71" s="53" t="s">
        <v>21</v>
      </c>
      <c r="M71" s="53"/>
      <c r="N71" s="53" t="s">
        <v>18</v>
      </c>
      <c r="O71" s="53"/>
      <c r="P71" s="53"/>
      <c r="Q71" s="53"/>
      <c r="R71" s="59"/>
      <c r="S71" s="53"/>
      <c r="T71" s="53" t="s">
        <v>25</v>
      </c>
      <c r="U71" s="53" t="s">
        <v>26</v>
      </c>
      <c r="V71" s="53"/>
      <c r="W71" s="14"/>
    </row>
    <row r="72" spans="1:23">
      <c r="A72" s="12"/>
      <c r="B72" s="57"/>
      <c r="C72" s="57"/>
      <c r="D72" s="57"/>
      <c r="E72" s="57"/>
      <c r="F72" s="53"/>
      <c r="G72" s="7" t="s">
        <v>22</v>
      </c>
      <c r="H72" s="7" t="s">
        <v>23</v>
      </c>
      <c r="I72" s="7" t="s">
        <v>20</v>
      </c>
      <c r="J72" s="7" t="s">
        <v>19</v>
      </c>
      <c r="K72" s="53"/>
      <c r="L72" s="7" t="s">
        <v>22</v>
      </c>
      <c r="M72" s="7" t="s">
        <v>23</v>
      </c>
      <c r="N72" s="7" t="s">
        <v>19</v>
      </c>
      <c r="O72" s="7" t="s">
        <v>20</v>
      </c>
      <c r="P72" s="53"/>
      <c r="Q72" s="53"/>
      <c r="R72" s="60"/>
      <c r="S72" s="53"/>
      <c r="T72" s="53"/>
      <c r="U72" s="53"/>
      <c r="V72" s="53"/>
      <c r="W72" s="14"/>
    </row>
    <row r="73" spans="1:23" ht="35.1" customHeight="1">
      <c r="A73" s="12"/>
      <c r="B73" s="5" t="s">
        <v>14</v>
      </c>
      <c r="C73" s="3" t="s">
        <v>10</v>
      </c>
      <c r="D73" s="3" t="s">
        <v>84</v>
      </c>
      <c r="E73" s="3" t="s">
        <v>11</v>
      </c>
      <c r="F73" s="6" t="s">
        <v>74</v>
      </c>
      <c r="G73" s="6">
        <v>9109431.2699999996</v>
      </c>
      <c r="H73" s="6">
        <v>284735.98</v>
      </c>
      <c r="I73" s="6">
        <v>-3.99</v>
      </c>
      <c r="J73" s="6">
        <v>-5</v>
      </c>
      <c r="K73" s="6" t="s">
        <v>75</v>
      </c>
      <c r="L73" s="6">
        <v>9109450.9700000007</v>
      </c>
      <c r="M73" s="6">
        <v>284738.58</v>
      </c>
      <c r="N73" s="6">
        <v>-3.74</v>
      </c>
      <c r="O73" s="6">
        <v>-5.6</v>
      </c>
      <c r="P73" s="6">
        <v>-5</v>
      </c>
      <c r="Q73" s="6">
        <v>-5.6</v>
      </c>
      <c r="R73" s="6">
        <v>19.87</v>
      </c>
      <c r="S73" s="6">
        <v>3.02</v>
      </c>
      <c r="T73" s="6">
        <f t="shared" ref="T73:T75" si="55">R73*IF(D73="Ø 400,00",1.4,IF(D73="Ø 600,00",1.6,IF(D73="Ø 800,00",1.8)))*(ABS(N73-O73)+0.5)</f>
        <v>65.650479999999988</v>
      </c>
      <c r="U73" s="6">
        <f t="shared" ref="U73:U75" si="56">R73*IF(D73="Ø 400,00",1.4,IF(D73="Ø 600,00",1.6,IF(D73="Ø 800,00",1.8)))*0.2</f>
        <v>5.563600000000001</v>
      </c>
      <c r="V73" s="6">
        <f t="shared" ref="V73:V75" si="57">(T73+U73)-(R73*PI()*IF(D73="Ø 400,00",0.27^2,IF(D73="Ø 600,00",0.38^2,IF(D73="Ø 800,00",0.5^2))))</f>
        <v>66.663410784644142</v>
      </c>
      <c r="W73" s="14"/>
    </row>
    <row r="74" spans="1:23" ht="35.1" customHeight="1">
      <c r="A74" s="12"/>
      <c r="B74" s="5" t="s">
        <v>15</v>
      </c>
      <c r="C74" s="3" t="s">
        <v>10</v>
      </c>
      <c r="D74" s="3" t="s">
        <v>84</v>
      </c>
      <c r="E74" s="3" t="s">
        <v>11</v>
      </c>
      <c r="F74" s="6" t="str">
        <f t="shared" ref="F74:J74" si="58">K73</f>
        <v>BLC02-22</v>
      </c>
      <c r="G74" s="6">
        <f t="shared" si="58"/>
        <v>9109450.9700000007</v>
      </c>
      <c r="H74" s="6">
        <f t="shared" si="58"/>
        <v>284738.58</v>
      </c>
      <c r="I74" s="6">
        <f t="shared" si="58"/>
        <v>-3.74</v>
      </c>
      <c r="J74" s="6">
        <f t="shared" si="58"/>
        <v>-5.6</v>
      </c>
      <c r="K74" s="6" t="s">
        <v>76</v>
      </c>
      <c r="L74" s="6">
        <v>9109450.8000000007</v>
      </c>
      <c r="M74" s="6">
        <v>284752.42</v>
      </c>
      <c r="N74" s="6">
        <v>-3.79</v>
      </c>
      <c r="O74" s="6">
        <v>-5.67</v>
      </c>
      <c r="P74" s="6">
        <v>-5.6</v>
      </c>
      <c r="Q74" s="6">
        <v>-5.67</v>
      </c>
      <c r="R74" s="6">
        <v>13.85</v>
      </c>
      <c r="S74" s="51">
        <v>0.5</v>
      </c>
      <c r="T74" s="6">
        <f t="shared" si="55"/>
        <v>46.148199999999989</v>
      </c>
      <c r="U74" s="6">
        <f t="shared" si="56"/>
        <v>3.8779999999999997</v>
      </c>
      <c r="V74" s="6">
        <f t="shared" si="57"/>
        <v>46.854243853413251</v>
      </c>
      <c r="W74" s="14"/>
    </row>
    <row r="75" spans="1:23" ht="35.1" customHeight="1">
      <c r="A75" s="12"/>
      <c r="B75" s="5" t="s">
        <v>16</v>
      </c>
      <c r="C75" s="3" t="s">
        <v>10</v>
      </c>
      <c r="D75" s="3" t="s">
        <v>84</v>
      </c>
      <c r="E75" s="3" t="s">
        <v>11</v>
      </c>
      <c r="F75" s="6" t="str">
        <f t="shared" ref="F75" si="59">K74</f>
        <v>BLC02-23</v>
      </c>
      <c r="G75" s="6">
        <f t="shared" ref="G75" si="60">L74</f>
        <v>9109450.8000000007</v>
      </c>
      <c r="H75" s="6">
        <f t="shared" ref="H75" si="61">M74</f>
        <v>284752.42</v>
      </c>
      <c r="I75" s="6">
        <f t="shared" ref="I75" si="62">N74</f>
        <v>-3.79</v>
      </c>
      <c r="J75" s="6">
        <f t="shared" ref="J75" si="63">O74</f>
        <v>-5.67</v>
      </c>
      <c r="K75" s="6" t="s">
        <v>77</v>
      </c>
      <c r="L75" s="6">
        <v>9109444.5299999993</v>
      </c>
      <c r="M75" s="6">
        <v>284765.88</v>
      </c>
      <c r="N75" s="6">
        <v>-4.04</v>
      </c>
      <c r="O75" s="6">
        <v>-5.95</v>
      </c>
      <c r="P75" s="6">
        <v>-5.67</v>
      </c>
      <c r="Q75" s="6">
        <v>-5.74</v>
      </c>
      <c r="R75" s="6">
        <v>14.84</v>
      </c>
      <c r="S75" s="6">
        <v>0.52</v>
      </c>
      <c r="T75" s="6">
        <f t="shared" si="55"/>
        <v>50.070160000000001</v>
      </c>
      <c r="U75" s="6">
        <f t="shared" si="56"/>
        <v>4.1551999999999998</v>
      </c>
      <c r="V75" s="6">
        <f t="shared" si="57"/>
        <v>50.826671970011034</v>
      </c>
      <c r="W75" s="14"/>
    </row>
    <row r="76" spans="1:23" ht="26.25" customHeight="1">
      <c r="A76" s="12"/>
      <c r="B76" s="13"/>
      <c r="C76" s="13"/>
      <c r="D76" s="13"/>
      <c r="E76" s="13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4"/>
    </row>
    <row r="77" spans="1:23" ht="49.5" customHeight="1">
      <c r="A77" s="12"/>
      <c r="B77" s="13"/>
      <c r="C77" s="13"/>
      <c r="D77" s="13"/>
      <c r="E77" s="13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4"/>
    </row>
    <row r="78" spans="1:23" ht="49.5" customHeight="1">
      <c r="A78" s="12"/>
      <c r="B78" s="13"/>
      <c r="C78" s="13"/>
      <c r="D78" s="13"/>
      <c r="E78" s="13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4"/>
    </row>
    <row r="79" spans="1:23" ht="49.5" customHeight="1">
      <c r="A79" s="12"/>
      <c r="B79" s="13"/>
      <c r="C79" s="13"/>
      <c r="D79" s="13"/>
      <c r="E79" s="13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4"/>
    </row>
    <row r="80" spans="1:23" ht="49.5" customHeight="1" thickBot="1">
      <c r="A80" s="18"/>
      <c r="B80" s="19"/>
      <c r="C80" s="19"/>
      <c r="D80" s="19"/>
      <c r="E80" s="19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0"/>
    </row>
    <row r="81" spans="1:23" ht="42" customHeight="1">
      <c r="A81" s="9"/>
      <c r="B81" s="28"/>
      <c r="C81" s="29"/>
      <c r="D81" s="29"/>
      <c r="E81" s="29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11"/>
    </row>
    <row r="82" spans="1:23" ht="42" customHeight="1">
      <c r="A82" s="12"/>
      <c r="B82" s="5" t="s">
        <v>14</v>
      </c>
      <c r="C82" s="3" t="s">
        <v>10</v>
      </c>
      <c r="D82" s="3" t="s">
        <v>85</v>
      </c>
      <c r="E82" s="3" t="s">
        <v>11</v>
      </c>
      <c r="F82" s="6" t="s">
        <v>78</v>
      </c>
      <c r="G82" s="6">
        <v>9109434.0199999996</v>
      </c>
      <c r="H82" s="6">
        <v>284949.38</v>
      </c>
      <c r="I82" s="6">
        <v>-4.03</v>
      </c>
      <c r="J82" s="6">
        <v>-5.03</v>
      </c>
      <c r="K82" s="6" t="s">
        <v>79</v>
      </c>
      <c r="L82" s="6">
        <v>9109436.2200000007</v>
      </c>
      <c r="M82" s="6">
        <v>284910.15999999997</v>
      </c>
      <c r="N82" s="6">
        <v>-4.1500000000000004</v>
      </c>
      <c r="O82" s="6">
        <v>-5.23</v>
      </c>
      <c r="P82" s="6">
        <v>-5.03</v>
      </c>
      <c r="Q82" s="6">
        <v>-5.23</v>
      </c>
      <c r="R82" s="6">
        <v>39.28</v>
      </c>
      <c r="S82" s="6">
        <v>0.51</v>
      </c>
      <c r="T82" s="6">
        <f t="shared" ref="T82:T87" si="64">R82*IF(D82="Ø 400,00",1.4,IF(D82="Ø 600,00",1.6,IF(D82="Ø 800,00",1.8)))*(ABS(N82-O82)+0.5)</f>
        <v>99.299840000000017</v>
      </c>
      <c r="U82" s="6">
        <f t="shared" ref="U82:U87" si="65">R82*IF(D82="Ø 400,00",1.4,IF(D82="Ø 600,00",1.6,IF(D82="Ø 800,00",1.8)))*0.2</f>
        <v>12.569600000000001</v>
      </c>
      <c r="V82" s="6">
        <f t="shared" ref="V82:V87" si="66">(T82+U82)-(R82*PI()*IF(D82="Ø 400,00",0.27^2,IF(D82="Ø 600,00",0.38^2,IF(D82="Ø 800,00",0.5^2))))</f>
        <v>94.050225937873805</v>
      </c>
      <c r="W82" s="14"/>
    </row>
    <row r="83" spans="1:23" ht="42" customHeight="1">
      <c r="A83" s="12"/>
      <c r="B83" s="5" t="s">
        <v>15</v>
      </c>
      <c r="C83" s="3" t="s">
        <v>10</v>
      </c>
      <c r="D83" s="3" t="s">
        <v>85</v>
      </c>
      <c r="E83" s="3" t="s">
        <v>11</v>
      </c>
      <c r="F83" s="6" t="str">
        <f t="shared" ref="F83:J83" si="67">K82</f>
        <v>BLC02-26</v>
      </c>
      <c r="G83" s="6">
        <f t="shared" si="67"/>
        <v>9109436.2200000007</v>
      </c>
      <c r="H83" s="6">
        <f t="shared" si="67"/>
        <v>284910.15999999997</v>
      </c>
      <c r="I83" s="6">
        <f t="shared" si="67"/>
        <v>-4.1500000000000004</v>
      </c>
      <c r="J83" s="6">
        <f t="shared" si="67"/>
        <v>-5.23</v>
      </c>
      <c r="K83" s="6" t="s">
        <v>80</v>
      </c>
      <c r="L83" s="6">
        <v>9109438.5800000001</v>
      </c>
      <c r="M83" s="6">
        <v>284870.24</v>
      </c>
      <c r="N83" s="6">
        <v>-4.28</v>
      </c>
      <c r="O83" s="6">
        <v>-5.43</v>
      </c>
      <c r="P83" s="6">
        <v>-5.23</v>
      </c>
      <c r="Q83" s="6">
        <v>-5.43</v>
      </c>
      <c r="R83" s="6">
        <v>39.979999999999997</v>
      </c>
      <c r="S83" s="6">
        <v>0.5</v>
      </c>
      <c r="T83" s="6">
        <f t="shared" si="64"/>
        <v>105.54719999999996</v>
      </c>
      <c r="U83" s="6">
        <f t="shared" si="65"/>
        <v>12.7936</v>
      </c>
      <c r="V83" s="6">
        <f t="shared" si="66"/>
        <v>100.20403375244888</v>
      </c>
      <c r="W83" s="14"/>
    </row>
    <row r="84" spans="1:23" ht="42" customHeight="1">
      <c r="A84" s="12"/>
      <c r="B84" s="5" t="s">
        <v>16</v>
      </c>
      <c r="C84" s="3" t="s">
        <v>10</v>
      </c>
      <c r="D84" s="3" t="s">
        <v>85</v>
      </c>
      <c r="E84" s="3" t="s">
        <v>11</v>
      </c>
      <c r="F84" s="6" t="str">
        <f t="shared" ref="F84:J84" si="68">K83</f>
        <v>BLC02-27</v>
      </c>
      <c r="G84" s="6">
        <f t="shared" si="68"/>
        <v>9109438.5800000001</v>
      </c>
      <c r="H84" s="6">
        <f t="shared" si="68"/>
        <v>284870.24</v>
      </c>
      <c r="I84" s="6">
        <f t="shared" si="68"/>
        <v>-4.28</v>
      </c>
      <c r="J84" s="6">
        <f t="shared" si="68"/>
        <v>-5.43</v>
      </c>
      <c r="K84" s="6" t="s">
        <v>81</v>
      </c>
      <c r="L84" s="6">
        <v>9109441.3399999999</v>
      </c>
      <c r="M84" s="6">
        <v>284819.86</v>
      </c>
      <c r="N84" s="6">
        <v>-4.13</v>
      </c>
      <c r="O84" s="6">
        <v>-5.68</v>
      </c>
      <c r="P84" s="6">
        <v>-5.43</v>
      </c>
      <c r="Q84" s="6">
        <v>-5.68</v>
      </c>
      <c r="R84" s="6">
        <v>50.46</v>
      </c>
      <c r="S84" s="6">
        <v>0.5</v>
      </c>
      <c r="T84" s="6">
        <f t="shared" si="64"/>
        <v>165.50880000000001</v>
      </c>
      <c r="U84" s="6">
        <f t="shared" si="65"/>
        <v>16.147200000000002</v>
      </c>
      <c r="V84" s="6">
        <f t="shared" si="66"/>
        <v>158.76502389065965</v>
      </c>
      <c r="W84" s="14"/>
    </row>
    <row r="85" spans="1:23" ht="42" customHeight="1">
      <c r="A85" s="12"/>
      <c r="B85" s="5" t="s">
        <v>17</v>
      </c>
      <c r="C85" s="3" t="s">
        <v>10</v>
      </c>
      <c r="D85" s="3" t="s">
        <v>85</v>
      </c>
      <c r="E85" s="3" t="s">
        <v>11</v>
      </c>
      <c r="F85" s="6" t="str">
        <f t="shared" ref="F85" si="69">K84</f>
        <v>BLC02-28</v>
      </c>
      <c r="G85" s="6">
        <f t="shared" ref="G85" si="70">L84</f>
        <v>9109441.3399999999</v>
      </c>
      <c r="H85" s="6">
        <f t="shared" ref="H85" si="71">M84</f>
        <v>284819.86</v>
      </c>
      <c r="I85" s="6">
        <f t="shared" ref="I85" si="72">N84</f>
        <v>-4.13</v>
      </c>
      <c r="J85" s="6">
        <f t="shared" ref="J85" si="73">O84</f>
        <v>-5.68</v>
      </c>
      <c r="K85" s="6" t="s">
        <v>82</v>
      </c>
      <c r="L85" s="6">
        <v>9109442.1400000006</v>
      </c>
      <c r="M85" s="6">
        <v>284805.19</v>
      </c>
      <c r="N85" s="6">
        <v>-4.0199999999999996</v>
      </c>
      <c r="O85" s="6">
        <v>-5.75</v>
      </c>
      <c r="P85" s="6">
        <v>-5.68</v>
      </c>
      <c r="Q85" s="6">
        <v>-5.75</v>
      </c>
      <c r="R85" s="6">
        <v>14.68</v>
      </c>
      <c r="S85" s="6">
        <v>0.51</v>
      </c>
      <c r="T85" s="6">
        <f t="shared" si="64"/>
        <v>52.378240000000012</v>
      </c>
      <c r="U85" s="6">
        <f t="shared" si="65"/>
        <v>4.6976000000000004</v>
      </c>
      <c r="V85" s="6">
        <f t="shared" si="66"/>
        <v>50.416317025661598</v>
      </c>
      <c r="W85" s="14"/>
    </row>
    <row r="86" spans="1:23" ht="42" customHeight="1">
      <c r="A86" s="12"/>
      <c r="B86" s="5" t="s">
        <v>29</v>
      </c>
      <c r="C86" s="3" t="s">
        <v>10</v>
      </c>
      <c r="D86" s="3" t="s">
        <v>85</v>
      </c>
      <c r="E86" s="3" t="s">
        <v>11</v>
      </c>
      <c r="F86" s="6" t="str">
        <f t="shared" ref="F86" si="74">K85</f>
        <v>BLC02-29</v>
      </c>
      <c r="G86" s="6">
        <f t="shared" ref="G86" si="75">L85</f>
        <v>9109442.1400000006</v>
      </c>
      <c r="H86" s="6">
        <f t="shared" ref="H86" si="76">M85</f>
        <v>284805.19</v>
      </c>
      <c r="I86" s="6">
        <f t="shared" ref="I86" si="77">N85</f>
        <v>-4.0199999999999996</v>
      </c>
      <c r="J86" s="6">
        <f t="shared" ref="J86" si="78">O85</f>
        <v>-5.75</v>
      </c>
      <c r="K86" s="6" t="str">
        <f t="shared" ref="K86:O86" si="79">K75</f>
        <v>BLC02-24</v>
      </c>
      <c r="L86" s="6">
        <f t="shared" si="79"/>
        <v>9109444.5299999993</v>
      </c>
      <c r="M86" s="6">
        <f t="shared" si="79"/>
        <v>284765.88</v>
      </c>
      <c r="N86" s="6">
        <f t="shared" si="79"/>
        <v>-4.04</v>
      </c>
      <c r="O86" s="6">
        <f t="shared" si="79"/>
        <v>-5.95</v>
      </c>
      <c r="P86" s="6">
        <v>-5.75</v>
      </c>
      <c r="Q86" s="6">
        <v>-5.95</v>
      </c>
      <c r="R86" s="6">
        <v>39.39</v>
      </c>
      <c r="S86" s="6">
        <v>0.51</v>
      </c>
      <c r="T86" s="6">
        <f t="shared" si="64"/>
        <v>151.88784000000001</v>
      </c>
      <c r="U86" s="6">
        <f t="shared" si="65"/>
        <v>12.604800000000001</v>
      </c>
      <c r="V86" s="6">
        <f t="shared" si="66"/>
        <v>146.62352488016418</v>
      </c>
      <c r="W86" s="14"/>
    </row>
    <row r="87" spans="1:23" ht="42" customHeight="1">
      <c r="A87" s="12"/>
      <c r="B87" s="5" t="s">
        <v>30</v>
      </c>
      <c r="C87" s="3" t="s">
        <v>10</v>
      </c>
      <c r="D87" s="3" t="s">
        <v>87</v>
      </c>
      <c r="E87" s="3" t="s">
        <v>11</v>
      </c>
      <c r="F87" s="6" t="str">
        <f t="shared" ref="F87" si="80">K86</f>
        <v>BLC02-24</v>
      </c>
      <c r="G87" s="6">
        <f t="shared" ref="G87" si="81">L86</f>
        <v>9109444.5299999993</v>
      </c>
      <c r="H87" s="6">
        <f t="shared" ref="H87" si="82">M86</f>
        <v>284765.88</v>
      </c>
      <c r="I87" s="6">
        <f t="shared" ref="I87" si="83">N86</f>
        <v>-4.04</v>
      </c>
      <c r="J87" s="6">
        <f t="shared" ref="J87" si="84">O86</f>
        <v>-5.95</v>
      </c>
      <c r="K87" s="6" t="s">
        <v>83</v>
      </c>
      <c r="L87" s="6">
        <v>9109426.6199999992</v>
      </c>
      <c r="M87" s="6">
        <v>284754.49</v>
      </c>
      <c r="N87" s="6">
        <v>-4.67</v>
      </c>
      <c r="O87" s="6">
        <v>-6.1</v>
      </c>
      <c r="P87" s="6">
        <v>-5.95</v>
      </c>
      <c r="Q87" s="6">
        <v>-6.1</v>
      </c>
      <c r="R87" s="6">
        <v>21.22</v>
      </c>
      <c r="S87" s="6">
        <v>0.68</v>
      </c>
      <c r="T87" s="6">
        <f t="shared" si="64"/>
        <v>73.718279999999979</v>
      </c>
      <c r="U87" s="6">
        <f t="shared" si="65"/>
        <v>7.6391999999999998</v>
      </c>
      <c r="V87" s="6">
        <f t="shared" si="66"/>
        <v>64.691330972706126</v>
      </c>
      <c r="W87" s="14"/>
    </row>
    <row r="88" spans="1:23" ht="42" customHeight="1">
      <c r="A88" s="12"/>
      <c r="B88" s="26"/>
      <c r="C88" s="23"/>
      <c r="D88" s="23"/>
      <c r="E88" s="23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14"/>
    </row>
    <row r="89" spans="1:23" s="34" customFormat="1" ht="42" customHeight="1">
      <c r="A89" s="31"/>
      <c r="B89" s="15" t="s">
        <v>106</v>
      </c>
      <c r="C89" s="13"/>
      <c r="D89" s="13"/>
      <c r="E89" s="13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33"/>
    </row>
    <row r="90" spans="1:23">
      <c r="A90" s="12"/>
      <c r="B90" s="16"/>
      <c r="C90" s="13"/>
      <c r="D90" s="13"/>
      <c r="E90" s="13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4"/>
    </row>
    <row r="91" spans="1:23" ht="15" customHeight="1">
      <c r="A91" s="12"/>
      <c r="B91" s="57" t="s">
        <v>0</v>
      </c>
      <c r="C91" s="57" t="s">
        <v>1</v>
      </c>
      <c r="D91" s="57" t="s">
        <v>2</v>
      </c>
      <c r="E91" s="57" t="s">
        <v>3</v>
      </c>
      <c r="F91" s="53" t="s">
        <v>103</v>
      </c>
      <c r="G91" s="53"/>
      <c r="H91" s="53"/>
      <c r="I91" s="53" t="s">
        <v>104</v>
      </c>
      <c r="J91" s="53"/>
      <c r="K91" s="53"/>
      <c r="L91" s="57" t="s">
        <v>8</v>
      </c>
      <c r="M91" s="53" t="s">
        <v>97</v>
      </c>
      <c r="N91" s="53"/>
      <c r="O91" s="53" t="s">
        <v>101</v>
      </c>
      <c r="P91" s="53"/>
      <c r="Q91" s="17"/>
      <c r="R91" s="13"/>
      <c r="S91" s="13"/>
      <c r="T91" s="13"/>
      <c r="U91" s="13"/>
      <c r="V91" s="13"/>
      <c r="W91" s="14"/>
    </row>
    <row r="92" spans="1:23" ht="15" customHeight="1">
      <c r="A92" s="12"/>
      <c r="B92" s="57"/>
      <c r="C92" s="57"/>
      <c r="D92" s="57"/>
      <c r="E92" s="57"/>
      <c r="F92" s="53" t="s">
        <v>105</v>
      </c>
      <c r="G92" s="53" t="s">
        <v>97</v>
      </c>
      <c r="H92" s="53"/>
      <c r="I92" s="53" t="s">
        <v>105</v>
      </c>
      <c r="J92" s="53" t="s">
        <v>97</v>
      </c>
      <c r="K92" s="53"/>
      <c r="L92" s="57"/>
      <c r="M92" s="55" t="s">
        <v>98</v>
      </c>
      <c r="N92" s="53" t="s">
        <v>99</v>
      </c>
      <c r="O92" s="53"/>
      <c r="P92" s="53"/>
      <c r="Q92" s="17"/>
      <c r="R92" s="13"/>
      <c r="S92" s="13"/>
      <c r="T92" s="13"/>
      <c r="U92" s="13"/>
      <c r="V92" s="13"/>
      <c r="W92" s="14"/>
    </row>
    <row r="93" spans="1:23">
      <c r="A93" s="12"/>
      <c r="B93" s="57"/>
      <c r="C93" s="57"/>
      <c r="D93" s="57"/>
      <c r="E93" s="57"/>
      <c r="F93" s="53"/>
      <c r="G93" s="7" t="s">
        <v>98</v>
      </c>
      <c r="H93" s="7" t="s">
        <v>99</v>
      </c>
      <c r="I93" s="53"/>
      <c r="J93" s="7" t="s">
        <v>98</v>
      </c>
      <c r="K93" s="7" t="s">
        <v>99</v>
      </c>
      <c r="L93" s="57"/>
      <c r="M93" s="56"/>
      <c r="N93" s="53"/>
      <c r="O93" s="53"/>
      <c r="P93" s="53"/>
      <c r="Q93" s="17"/>
      <c r="R93" s="13"/>
      <c r="S93" s="13"/>
      <c r="T93" s="13"/>
      <c r="U93" s="13"/>
      <c r="V93" s="13"/>
      <c r="W93" s="14"/>
    </row>
    <row r="94" spans="1:23" ht="20.100000000000001" customHeight="1">
      <c r="A94" s="12"/>
      <c r="B94" s="5" t="s">
        <v>14</v>
      </c>
      <c r="C94" s="3" t="s">
        <v>10</v>
      </c>
      <c r="D94" s="3" t="s">
        <v>96</v>
      </c>
      <c r="E94" s="3" t="s">
        <v>11</v>
      </c>
      <c r="F94" s="49">
        <v>1</v>
      </c>
      <c r="G94" s="6"/>
      <c r="H94" s="6" t="s">
        <v>100</v>
      </c>
      <c r="I94" s="49"/>
      <c r="J94" s="6"/>
      <c r="K94" s="6"/>
      <c r="L94" s="6">
        <v>15</v>
      </c>
      <c r="M94" s="6"/>
      <c r="N94" s="6" t="s">
        <v>100</v>
      </c>
      <c r="O94" s="54">
        <f>L94*PI()*0.15*0.06+F94*4*0.2*1.5+I94*6*0.2*1.8</f>
        <v>1.6241150082346221</v>
      </c>
      <c r="P94" s="54"/>
      <c r="Q94" s="17"/>
      <c r="R94" s="13"/>
      <c r="S94" s="13"/>
      <c r="T94" s="13"/>
      <c r="U94" s="13"/>
      <c r="V94" s="13"/>
      <c r="W94" s="14"/>
    </row>
    <row r="95" spans="1:23" ht="20.100000000000001" customHeight="1">
      <c r="A95" s="12"/>
      <c r="B95" s="5" t="s">
        <v>15</v>
      </c>
      <c r="C95" s="3" t="s">
        <v>10</v>
      </c>
      <c r="D95" s="3" t="s">
        <v>102</v>
      </c>
      <c r="E95" s="3" t="s">
        <v>11</v>
      </c>
      <c r="F95" s="49">
        <v>1</v>
      </c>
      <c r="G95" s="6"/>
      <c r="H95" s="6" t="s">
        <v>100</v>
      </c>
      <c r="I95" s="49"/>
      <c r="J95" s="6"/>
      <c r="K95" s="6"/>
      <c r="L95" s="6">
        <v>12</v>
      </c>
      <c r="M95" s="6"/>
      <c r="N95" s="6" t="s">
        <v>100</v>
      </c>
      <c r="O95" s="54">
        <f>L95*PI()*0.25*0.06+F95*4*0.2*1.5+I95*6*0.2*1.8</f>
        <v>1.7654866776461628</v>
      </c>
      <c r="P95" s="54"/>
      <c r="Q95" s="17"/>
      <c r="R95" s="13"/>
      <c r="S95" s="13"/>
      <c r="T95" s="13"/>
      <c r="U95" s="13"/>
      <c r="V95" s="13"/>
      <c r="W95" s="14"/>
    </row>
    <row r="96" spans="1:23" ht="20.100000000000001" customHeight="1">
      <c r="A96" s="12"/>
      <c r="B96" s="5" t="s">
        <v>16</v>
      </c>
      <c r="C96" s="3" t="s">
        <v>10</v>
      </c>
      <c r="D96" s="3" t="s">
        <v>85</v>
      </c>
      <c r="E96" s="3" t="s">
        <v>11</v>
      </c>
      <c r="F96" s="49">
        <v>5</v>
      </c>
      <c r="G96" s="6"/>
      <c r="H96" s="6" t="s">
        <v>100</v>
      </c>
      <c r="I96" s="49">
        <v>5</v>
      </c>
      <c r="J96" s="6"/>
      <c r="K96" s="6" t="s">
        <v>100</v>
      </c>
      <c r="L96" s="6">
        <v>150</v>
      </c>
      <c r="M96" s="6"/>
      <c r="N96" s="6" t="s">
        <v>100</v>
      </c>
      <c r="O96" s="54">
        <f>L96*PI()*0.6*0.06+F96*4*0.2*1.5+I96*6*0.2*1.8</f>
        <v>33.764600329384884</v>
      </c>
      <c r="P96" s="54"/>
      <c r="Q96" s="17"/>
      <c r="R96" s="13"/>
      <c r="S96" s="13"/>
      <c r="T96" s="13"/>
      <c r="U96" s="13"/>
      <c r="V96" s="13"/>
      <c r="W96" s="14"/>
    </row>
    <row r="97" spans="1:23" ht="20.100000000000001" customHeight="1">
      <c r="A97" s="12"/>
      <c r="B97" s="5" t="s">
        <v>17</v>
      </c>
      <c r="C97" s="3" t="s">
        <v>10</v>
      </c>
      <c r="D97" s="3" t="s">
        <v>84</v>
      </c>
      <c r="E97" s="3" t="s">
        <v>11</v>
      </c>
      <c r="F97" s="49">
        <v>2</v>
      </c>
      <c r="G97" s="6"/>
      <c r="H97" s="6" t="s">
        <v>100</v>
      </c>
      <c r="I97" s="49">
        <v>3</v>
      </c>
      <c r="J97" s="6"/>
      <c r="K97" s="6" t="s">
        <v>100</v>
      </c>
      <c r="L97" s="6">
        <v>53.5</v>
      </c>
      <c r="M97" s="6"/>
      <c r="N97" s="6" t="s">
        <v>100</v>
      </c>
      <c r="O97" s="54">
        <f>L97*PI()*0.4*0.06+F97*4*0.2*1.5+I97*6*0.2*1.8</f>
        <v>12.913804967209295</v>
      </c>
      <c r="P97" s="54"/>
      <c r="Q97" s="17"/>
      <c r="R97" s="13"/>
      <c r="S97" s="13"/>
      <c r="T97" s="13"/>
      <c r="U97" s="13"/>
      <c r="V97" s="13"/>
      <c r="W97" s="14"/>
    </row>
    <row r="98" spans="1:23" ht="20.100000000000001" customHeight="1">
      <c r="A98" s="12"/>
      <c r="B98" s="5" t="s">
        <v>29</v>
      </c>
      <c r="C98" s="3" t="s">
        <v>10</v>
      </c>
      <c r="D98" s="3" t="s">
        <v>84</v>
      </c>
      <c r="E98" s="3" t="s">
        <v>11</v>
      </c>
      <c r="F98" s="49"/>
      <c r="G98" s="6"/>
      <c r="H98" s="6"/>
      <c r="I98" s="49">
        <v>3</v>
      </c>
      <c r="J98" s="6"/>
      <c r="K98" s="6" t="s">
        <v>100</v>
      </c>
      <c r="L98" s="6">
        <v>26</v>
      </c>
      <c r="M98" s="6"/>
      <c r="N98" s="6" t="s">
        <v>100</v>
      </c>
      <c r="O98" s="54">
        <f>L98*PI()*0.4*0.06+F98*4*0.2*1.5+I98*6*0.2*1.8</f>
        <v>8.440353815840032</v>
      </c>
      <c r="P98" s="54"/>
      <c r="Q98" s="17"/>
      <c r="R98" s="13"/>
      <c r="S98" s="13"/>
      <c r="T98" s="13"/>
      <c r="U98" s="13"/>
      <c r="V98" s="13"/>
      <c r="W98" s="14"/>
    </row>
    <row r="99" spans="1:23" ht="20.100000000000001" customHeight="1">
      <c r="A99" s="12"/>
      <c r="B99" s="5" t="s">
        <v>30</v>
      </c>
      <c r="C99" s="3" t="s">
        <v>10</v>
      </c>
      <c r="D99" s="3" t="s">
        <v>84</v>
      </c>
      <c r="E99" s="3" t="s">
        <v>11</v>
      </c>
      <c r="F99" s="49">
        <v>3</v>
      </c>
      <c r="G99" s="6"/>
      <c r="H99" s="6" t="s">
        <v>100</v>
      </c>
      <c r="I99" s="49">
        <v>3</v>
      </c>
      <c r="J99" s="6"/>
      <c r="K99" s="6" t="s">
        <v>100</v>
      </c>
      <c r="L99" s="6">
        <v>140</v>
      </c>
      <c r="M99" s="6"/>
      <c r="N99" s="6" t="s">
        <v>100</v>
      </c>
      <c r="O99" s="54">
        <f>L99*PI()*0.4*0.06+F99*4*0.2*1.5+I99*6*0.2*1.8</f>
        <v>20.635751316061704</v>
      </c>
      <c r="P99" s="54"/>
      <c r="Q99" s="17"/>
      <c r="R99" s="13"/>
      <c r="S99" s="13"/>
      <c r="T99" s="13"/>
      <c r="U99" s="13"/>
      <c r="V99" s="13"/>
      <c r="W99" s="14"/>
    </row>
    <row r="100" spans="1:23" ht="20.100000000000001" customHeight="1" thickBot="1">
      <c r="A100" s="12"/>
      <c r="B100" s="25"/>
      <c r="C100" s="4"/>
      <c r="D100" s="4"/>
      <c r="E100" s="4"/>
      <c r="F100" s="50"/>
      <c r="G100" s="22"/>
      <c r="H100" s="22"/>
      <c r="I100" s="50"/>
      <c r="J100" s="22"/>
      <c r="K100" s="22"/>
      <c r="L100" s="22"/>
      <c r="M100" s="22"/>
      <c r="N100" s="22"/>
      <c r="O100" s="52"/>
      <c r="P100" s="52"/>
      <c r="Q100" s="17"/>
      <c r="R100" s="13"/>
      <c r="S100" s="13"/>
      <c r="T100" s="13"/>
      <c r="U100" s="13"/>
      <c r="V100" s="13"/>
      <c r="W100" s="14"/>
    </row>
    <row r="101" spans="1:23" ht="20.100000000000001" customHeight="1">
      <c r="A101" s="12"/>
      <c r="B101" s="37" t="s">
        <v>88</v>
      </c>
      <c r="C101" s="38"/>
      <c r="D101" s="38"/>
      <c r="E101" s="38"/>
      <c r="F101" s="39"/>
      <c r="G101" s="39"/>
      <c r="H101" s="39"/>
      <c r="I101" s="39"/>
      <c r="J101" s="39"/>
      <c r="K101" s="39"/>
      <c r="L101" s="39"/>
      <c r="M101" s="40"/>
      <c r="N101" s="24"/>
      <c r="O101" s="24"/>
      <c r="P101" s="24"/>
      <c r="Q101" s="24"/>
      <c r="R101" s="24"/>
      <c r="S101" s="24"/>
      <c r="T101" s="24"/>
      <c r="U101" s="24"/>
      <c r="V101" s="24"/>
      <c r="W101" s="14"/>
    </row>
    <row r="102" spans="1:23" ht="20.100000000000001" customHeight="1">
      <c r="A102" s="12"/>
      <c r="B102" s="41"/>
      <c r="C102" s="32">
        <v>1</v>
      </c>
      <c r="D102" s="47" t="s">
        <v>89</v>
      </c>
      <c r="E102" s="47"/>
      <c r="F102" s="47"/>
      <c r="G102" s="47"/>
      <c r="H102" s="47"/>
      <c r="I102" s="47"/>
      <c r="J102" s="47"/>
      <c r="K102" s="47"/>
      <c r="L102" s="36">
        <f>SUM(T7:T87)</f>
        <v>2826.7062200000005</v>
      </c>
      <c r="M102" s="45" t="s">
        <v>90</v>
      </c>
      <c r="N102" s="24"/>
      <c r="O102" s="24"/>
      <c r="P102" s="24"/>
      <c r="Q102" s="24"/>
      <c r="R102" s="24"/>
      <c r="S102" s="24"/>
      <c r="T102" s="24"/>
      <c r="U102" s="24"/>
      <c r="V102" s="24"/>
      <c r="W102" s="14"/>
    </row>
    <row r="103" spans="1:23" ht="20.100000000000001" customHeight="1">
      <c r="A103" s="12"/>
      <c r="B103" s="41"/>
      <c r="C103" s="32">
        <v>2</v>
      </c>
      <c r="D103" s="47" t="s">
        <v>91</v>
      </c>
      <c r="E103" s="47"/>
      <c r="F103" s="47"/>
      <c r="G103" s="47"/>
      <c r="H103" s="47"/>
      <c r="I103" s="47"/>
      <c r="J103" s="47"/>
      <c r="K103" s="47"/>
      <c r="L103" s="36">
        <f>SUM(U7:U87)</f>
        <v>284.9260000000001</v>
      </c>
      <c r="M103" s="45" t="s">
        <v>90</v>
      </c>
      <c r="N103" s="24"/>
      <c r="O103" s="24"/>
      <c r="P103" s="24"/>
      <c r="Q103" s="24"/>
      <c r="R103" s="24"/>
      <c r="S103" s="24"/>
      <c r="T103" s="24"/>
      <c r="U103" s="24"/>
      <c r="V103" s="24"/>
      <c r="W103" s="14"/>
    </row>
    <row r="104" spans="1:23" ht="20.100000000000001" customHeight="1">
      <c r="A104" s="12"/>
      <c r="B104" s="41"/>
      <c r="C104" s="32">
        <v>3</v>
      </c>
      <c r="D104" s="47" t="s">
        <v>92</v>
      </c>
      <c r="E104" s="47"/>
      <c r="F104" s="47"/>
      <c r="G104" s="47"/>
      <c r="H104" s="47"/>
      <c r="I104" s="47"/>
      <c r="J104" s="47"/>
      <c r="K104" s="47"/>
      <c r="L104" s="36">
        <f>SUMIF($D$7:$D$87,"Ø 400,00",$R$7:$R$87)</f>
        <v>678.55000000000018</v>
      </c>
      <c r="M104" s="45" t="s">
        <v>108</v>
      </c>
      <c r="N104" s="24"/>
      <c r="O104" s="24"/>
      <c r="P104" s="24"/>
      <c r="Q104" s="24"/>
      <c r="R104" s="24"/>
      <c r="S104" s="24"/>
      <c r="T104" s="24"/>
      <c r="U104" s="24"/>
      <c r="V104" s="24"/>
      <c r="W104" s="14"/>
    </row>
    <row r="105" spans="1:23" ht="20.100000000000001" customHeight="1">
      <c r="A105" s="12"/>
      <c r="B105" s="41"/>
      <c r="C105" s="32">
        <v>4</v>
      </c>
      <c r="D105" s="47" t="s">
        <v>94</v>
      </c>
      <c r="E105" s="47"/>
      <c r="F105" s="47"/>
      <c r="G105" s="47"/>
      <c r="H105" s="47"/>
      <c r="I105" s="47"/>
      <c r="J105" s="47"/>
      <c r="K105" s="47"/>
      <c r="L105" s="36">
        <f>SUMIF($D$7:$D$87,"Ø 600,00",$R$7:$R$87)</f>
        <v>272.79000000000002</v>
      </c>
      <c r="M105" s="45" t="s">
        <v>108</v>
      </c>
      <c r="N105" s="17"/>
      <c r="O105" s="17"/>
      <c r="P105" s="17"/>
      <c r="Q105" s="17"/>
      <c r="R105" s="17"/>
      <c r="S105" s="17"/>
      <c r="T105" s="17"/>
      <c r="U105" s="17"/>
      <c r="V105" s="17"/>
      <c r="W105" s="14"/>
    </row>
    <row r="106" spans="1:23" ht="20.100000000000001" customHeight="1">
      <c r="A106" s="12"/>
      <c r="B106" s="41"/>
      <c r="C106" s="32">
        <v>5</v>
      </c>
      <c r="D106" s="47" t="s">
        <v>93</v>
      </c>
      <c r="E106" s="47"/>
      <c r="F106" s="47"/>
      <c r="G106" s="47"/>
      <c r="H106" s="47"/>
      <c r="I106" s="47"/>
      <c r="J106" s="47"/>
      <c r="K106" s="47"/>
      <c r="L106" s="36">
        <f>SUMIF($D$7:$D$87,"Ø 800,00",$R$7:$R$87)</f>
        <v>21.22</v>
      </c>
      <c r="M106" s="45" t="s">
        <v>108</v>
      </c>
      <c r="N106" s="17"/>
      <c r="O106" s="17"/>
      <c r="P106" s="17"/>
      <c r="Q106" s="17"/>
      <c r="R106" s="17"/>
      <c r="S106" s="17"/>
      <c r="T106" s="17"/>
      <c r="U106" s="17"/>
      <c r="V106" s="17"/>
      <c r="W106" s="14"/>
    </row>
    <row r="107" spans="1:23" ht="20.100000000000001" customHeight="1">
      <c r="A107" s="12"/>
      <c r="B107" s="41"/>
      <c r="C107" s="32">
        <v>6</v>
      </c>
      <c r="D107" s="47" t="s">
        <v>118</v>
      </c>
      <c r="E107" s="47"/>
      <c r="F107" s="47"/>
      <c r="G107" s="47"/>
      <c r="H107" s="47"/>
      <c r="I107" s="47"/>
      <c r="J107" s="47"/>
      <c r="K107" s="47"/>
      <c r="L107" s="36">
        <f>COUNTIF($F$7:$F$87,"*BLS*")+3</f>
        <v>7</v>
      </c>
      <c r="M107" s="45" t="s">
        <v>109</v>
      </c>
      <c r="N107" s="17"/>
      <c r="O107" s="17"/>
      <c r="P107" s="17"/>
      <c r="Q107" s="17"/>
      <c r="R107" s="17"/>
      <c r="S107" s="17"/>
      <c r="T107" s="17"/>
      <c r="U107" s="17"/>
      <c r="V107" s="17"/>
      <c r="W107" s="14"/>
    </row>
    <row r="108" spans="1:23" ht="20.100000000000001" customHeight="1">
      <c r="A108" s="12"/>
      <c r="B108" s="41"/>
      <c r="C108" s="32">
        <v>7</v>
      </c>
      <c r="D108" s="47" t="s">
        <v>117</v>
      </c>
      <c r="E108" s="47"/>
      <c r="F108" s="47"/>
      <c r="G108" s="47"/>
      <c r="H108" s="47"/>
      <c r="I108" s="47"/>
      <c r="J108" s="47"/>
      <c r="K108" s="47"/>
      <c r="L108" s="36">
        <f>COUNTIF($F$7:$F$87,"*BLC*")+11</f>
        <v>40</v>
      </c>
      <c r="M108" s="45" t="s">
        <v>109</v>
      </c>
      <c r="N108" s="17"/>
      <c r="O108" s="17"/>
      <c r="P108" s="17"/>
      <c r="Q108" s="17"/>
      <c r="R108" s="17"/>
      <c r="S108" s="17"/>
      <c r="T108" s="17"/>
      <c r="U108" s="17"/>
      <c r="V108" s="17"/>
      <c r="W108" s="14"/>
    </row>
    <row r="109" spans="1:23" ht="20.100000000000001" customHeight="1">
      <c r="A109" s="12"/>
      <c r="B109" s="41"/>
      <c r="C109" s="32">
        <v>8</v>
      </c>
      <c r="D109" s="47" t="s">
        <v>110</v>
      </c>
      <c r="E109" s="47"/>
      <c r="F109" s="47"/>
      <c r="G109" s="47"/>
      <c r="H109" s="47"/>
      <c r="I109" s="47"/>
      <c r="J109" s="47"/>
      <c r="K109" s="47"/>
      <c r="L109" s="36">
        <f>COUNTIF($F$7:$F$87,"*CCS*")</f>
        <v>6</v>
      </c>
      <c r="M109" s="45" t="s">
        <v>109</v>
      </c>
      <c r="N109" s="17"/>
      <c r="O109" s="17"/>
      <c r="P109" s="17"/>
      <c r="Q109" s="17"/>
      <c r="R109" s="17"/>
      <c r="S109" s="17"/>
      <c r="T109" s="17"/>
      <c r="U109" s="17"/>
      <c r="V109" s="17"/>
      <c r="W109" s="14"/>
    </row>
    <row r="110" spans="1:23" ht="20.100000000000001" customHeight="1">
      <c r="A110" s="12"/>
      <c r="B110" s="41"/>
      <c r="C110" s="32">
        <v>9</v>
      </c>
      <c r="D110" s="47" t="s">
        <v>111</v>
      </c>
      <c r="E110" s="47"/>
      <c r="F110" s="47"/>
      <c r="G110" s="47"/>
      <c r="H110" s="47"/>
      <c r="I110" s="47"/>
      <c r="J110" s="47"/>
      <c r="K110" s="47"/>
      <c r="L110" s="36">
        <f>COUNTIF($F$7:$F$87,"*PV*")</f>
        <v>2</v>
      </c>
      <c r="M110" s="45" t="s">
        <v>109</v>
      </c>
      <c r="N110" s="17"/>
      <c r="O110" s="17"/>
      <c r="P110" s="17"/>
      <c r="Q110" s="17"/>
      <c r="R110" s="17"/>
      <c r="S110" s="17"/>
      <c r="T110" s="17"/>
      <c r="U110" s="17"/>
      <c r="V110" s="17"/>
      <c r="W110" s="14"/>
    </row>
    <row r="111" spans="1:23" ht="20.100000000000001" customHeight="1">
      <c r="A111" s="12"/>
      <c r="B111" s="41"/>
      <c r="C111" s="32">
        <v>10</v>
      </c>
      <c r="D111" s="47" t="s">
        <v>95</v>
      </c>
      <c r="E111" s="47"/>
      <c r="F111" s="47"/>
      <c r="G111" s="47"/>
      <c r="H111" s="47"/>
      <c r="I111" s="47"/>
      <c r="J111" s="47"/>
      <c r="K111" s="47"/>
      <c r="L111" s="36">
        <f>SUM(V7:V87)</f>
        <v>2815.8130353403326</v>
      </c>
      <c r="M111" s="45" t="s">
        <v>90</v>
      </c>
      <c r="N111" s="17"/>
      <c r="O111" s="17"/>
      <c r="P111" s="17"/>
      <c r="Q111" s="17"/>
      <c r="R111" s="17"/>
      <c r="S111" s="17"/>
      <c r="T111" s="17"/>
      <c r="U111" s="17"/>
      <c r="V111" s="17"/>
      <c r="W111" s="14"/>
    </row>
    <row r="112" spans="1:23" ht="20.100000000000001" customHeight="1">
      <c r="A112" s="12"/>
      <c r="B112" s="41"/>
      <c r="C112" s="32">
        <v>11</v>
      </c>
      <c r="D112" s="47" t="s">
        <v>107</v>
      </c>
      <c r="E112" s="47"/>
      <c r="F112" s="47"/>
      <c r="G112" s="47"/>
      <c r="H112" s="47"/>
      <c r="I112" s="47"/>
      <c r="J112" s="47"/>
      <c r="K112" s="47"/>
      <c r="L112" s="36">
        <f>SUM(O94:P99)</f>
        <v>79.144112114376696</v>
      </c>
      <c r="M112" s="45" t="s">
        <v>90</v>
      </c>
      <c r="N112" s="17"/>
      <c r="O112" s="17"/>
      <c r="P112" s="17"/>
      <c r="Q112" s="17"/>
      <c r="R112" s="17"/>
      <c r="S112" s="17"/>
      <c r="T112" s="17"/>
      <c r="U112" s="17"/>
      <c r="V112" s="17"/>
      <c r="W112" s="14"/>
    </row>
    <row r="113" spans="1:43" ht="20.100000000000001" customHeight="1">
      <c r="A113" s="12"/>
      <c r="B113" s="41"/>
      <c r="C113" s="32">
        <v>12</v>
      </c>
      <c r="D113" s="47" t="s">
        <v>112</v>
      </c>
      <c r="E113" s="47"/>
      <c r="F113" s="47"/>
      <c r="G113" s="47"/>
      <c r="H113" s="47"/>
      <c r="I113" s="47"/>
      <c r="J113" s="47"/>
      <c r="K113" s="47"/>
      <c r="L113" s="36">
        <f>SUM(Y113:AQ113)</f>
        <v>85.3</v>
      </c>
      <c r="M113" s="45" t="s">
        <v>108</v>
      </c>
      <c r="N113" s="17"/>
      <c r="O113" s="17"/>
      <c r="P113" s="17"/>
      <c r="Q113" s="17"/>
      <c r="R113" s="17"/>
      <c r="S113" s="17"/>
      <c r="T113" s="17"/>
      <c r="U113" s="17"/>
      <c r="V113" s="17"/>
      <c r="W113" s="14"/>
      <c r="Y113" s="1">
        <v>3.6</v>
      </c>
      <c r="Z113" s="1">
        <v>3.6</v>
      </c>
      <c r="AA113" s="1">
        <v>3.6</v>
      </c>
      <c r="AB113" s="1">
        <v>7</v>
      </c>
      <c r="AC113" s="1">
        <v>4</v>
      </c>
      <c r="AD113" s="1">
        <v>5.5</v>
      </c>
      <c r="AE113" s="1">
        <v>0</v>
      </c>
      <c r="AF113" s="1">
        <v>0</v>
      </c>
      <c r="AG113" s="1">
        <v>3.5</v>
      </c>
      <c r="AH113" s="1">
        <v>5.5</v>
      </c>
      <c r="AI113" s="1">
        <v>5</v>
      </c>
      <c r="AJ113" s="1">
        <v>4</v>
      </c>
      <c r="AK113" s="1">
        <v>4.5</v>
      </c>
      <c r="AL113" s="1">
        <v>3.5</v>
      </c>
      <c r="AM113" s="1">
        <v>3.5</v>
      </c>
      <c r="AN113" s="1">
        <v>3.5</v>
      </c>
      <c r="AO113" s="1">
        <v>0</v>
      </c>
      <c r="AP113" s="1">
        <v>0</v>
      </c>
      <c r="AQ113" s="1">
        <v>25</v>
      </c>
    </row>
    <row r="114" spans="1:43" ht="20.100000000000001" customHeight="1">
      <c r="A114" s="12"/>
      <c r="B114" s="41"/>
      <c r="C114" s="32">
        <v>13</v>
      </c>
      <c r="D114" s="47" t="s">
        <v>113</v>
      </c>
      <c r="E114" s="47"/>
      <c r="F114" s="47"/>
      <c r="G114" s="47"/>
      <c r="H114" s="47"/>
      <c r="I114" s="47"/>
      <c r="J114" s="47"/>
      <c r="K114" s="47"/>
      <c r="L114" s="36">
        <f t="shared" ref="L114:L115" si="85">SUM(Y114:AQ114)</f>
        <v>136</v>
      </c>
      <c r="M114" s="45" t="s">
        <v>108</v>
      </c>
      <c r="N114" s="17"/>
      <c r="O114" s="17"/>
      <c r="P114" s="17"/>
      <c r="Q114" s="17"/>
      <c r="R114" s="17"/>
      <c r="S114" s="17"/>
      <c r="T114" s="17"/>
      <c r="U114" s="17"/>
      <c r="V114" s="17"/>
      <c r="W114" s="14"/>
      <c r="Y114" s="1">
        <v>6</v>
      </c>
      <c r="Z114" s="1">
        <v>6</v>
      </c>
      <c r="AA114" s="1">
        <v>6</v>
      </c>
      <c r="AB114" s="1">
        <v>12</v>
      </c>
      <c r="AC114" s="1">
        <v>10</v>
      </c>
      <c r="AD114" s="1">
        <v>6</v>
      </c>
      <c r="AE114" s="1">
        <v>5.5</v>
      </c>
      <c r="AF114" s="1">
        <v>9</v>
      </c>
      <c r="AG114" s="1">
        <v>7.5</v>
      </c>
      <c r="AH114" s="1">
        <v>3</v>
      </c>
      <c r="AI114" s="1">
        <v>5.5</v>
      </c>
      <c r="AJ114" s="1">
        <v>2.5</v>
      </c>
      <c r="AK114" s="1">
        <v>0</v>
      </c>
      <c r="AL114" s="1">
        <v>4</v>
      </c>
      <c r="AM114" s="1">
        <v>6.5</v>
      </c>
      <c r="AN114" s="1">
        <v>7.5</v>
      </c>
      <c r="AO114" s="1">
        <v>7</v>
      </c>
      <c r="AP114" s="1">
        <v>7</v>
      </c>
      <c r="AQ114" s="1">
        <v>25</v>
      </c>
    </row>
    <row r="115" spans="1:43" ht="20.100000000000001" customHeight="1">
      <c r="A115" s="12"/>
      <c r="B115" s="41"/>
      <c r="C115" s="32">
        <v>14</v>
      </c>
      <c r="D115" s="47" t="s">
        <v>114</v>
      </c>
      <c r="E115" s="47"/>
      <c r="F115" s="47"/>
      <c r="G115" s="47"/>
      <c r="H115" s="47"/>
      <c r="I115" s="47"/>
      <c r="J115" s="47"/>
      <c r="K115" s="47"/>
      <c r="L115" s="36">
        <f t="shared" si="85"/>
        <v>28</v>
      </c>
      <c r="M115" s="45" t="s">
        <v>109</v>
      </c>
      <c r="N115" s="17"/>
      <c r="O115" s="17"/>
      <c r="P115" s="17"/>
      <c r="Q115" s="17"/>
      <c r="R115" s="17"/>
      <c r="S115" s="17"/>
      <c r="T115" s="17"/>
      <c r="U115" s="17"/>
      <c r="V115" s="17"/>
      <c r="W115" s="14"/>
      <c r="Y115" s="1">
        <v>1</v>
      </c>
      <c r="Z115" s="1">
        <v>1</v>
      </c>
      <c r="AA115" s="1">
        <v>1</v>
      </c>
      <c r="AB115" s="1">
        <v>1</v>
      </c>
      <c r="AC115" s="1">
        <v>1</v>
      </c>
      <c r="AD115" s="1">
        <v>1</v>
      </c>
      <c r="AE115" s="1">
        <v>1</v>
      </c>
      <c r="AF115" s="1">
        <v>1</v>
      </c>
      <c r="AG115" s="1">
        <v>1</v>
      </c>
      <c r="AH115" s="1">
        <v>1</v>
      </c>
      <c r="AI115" s="1">
        <v>1</v>
      </c>
      <c r="AJ115" s="1">
        <v>1</v>
      </c>
      <c r="AK115" s="1">
        <v>1</v>
      </c>
      <c r="AL115" s="1">
        <v>1</v>
      </c>
      <c r="AM115" s="1">
        <v>1</v>
      </c>
      <c r="AN115" s="1">
        <v>1</v>
      </c>
      <c r="AO115" s="1">
        <v>1</v>
      </c>
      <c r="AP115" s="1">
        <v>1</v>
      </c>
      <c r="AQ115" s="1">
        <v>10</v>
      </c>
    </row>
    <row r="116" spans="1:43" ht="20.100000000000001" customHeight="1">
      <c r="A116" s="12"/>
      <c r="B116" s="41"/>
      <c r="C116" s="32">
        <v>15</v>
      </c>
      <c r="D116" s="47" t="s">
        <v>115</v>
      </c>
      <c r="E116" s="47"/>
      <c r="F116" s="47"/>
      <c r="G116" s="47"/>
      <c r="H116" s="47"/>
      <c r="I116" s="47"/>
      <c r="J116" s="47"/>
      <c r="K116" s="47"/>
      <c r="L116" s="36">
        <f>195+115+120+50</f>
        <v>480</v>
      </c>
      <c r="M116" s="45" t="s">
        <v>108</v>
      </c>
      <c r="N116" s="17"/>
      <c r="O116" s="17"/>
      <c r="P116" s="17"/>
      <c r="Q116" s="17"/>
      <c r="R116" s="17"/>
      <c r="S116" s="17"/>
      <c r="T116" s="17"/>
      <c r="U116" s="17"/>
      <c r="V116" s="17"/>
      <c r="W116" s="14"/>
    </row>
    <row r="117" spans="1:43" ht="20.100000000000001" customHeight="1" thickBot="1">
      <c r="A117" s="12"/>
      <c r="B117" s="42"/>
      <c r="C117" s="43">
        <v>16</v>
      </c>
      <c r="D117" s="48" t="s">
        <v>116</v>
      </c>
      <c r="E117" s="48"/>
      <c r="F117" s="48"/>
      <c r="G117" s="48"/>
      <c r="H117" s="48"/>
      <c r="I117" s="48"/>
      <c r="J117" s="48"/>
      <c r="K117" s="48"/>
      <c r="L117" s="44">
        <v>175</v>
      </c>
      <c r="M117" s="46" t="s">
        <v>108</v>
      </c>
      <c r="N117" s="17"/>
      <c r="O117" s="17"/>
      <c r="P117" s="17"/>
      <c r="Q117" s="17"/>
      <c r="R117" s="17"/>
      <c r="S117" s="17"/>
      <c r="T117" s="17"/>
      <c r="U117" s="17"/>
      <c r="V117" s="17"/>
      <c r="W117" s="14"/>
    </row>
    <row r="118" spans="1:43" ht="20.100000000000001" customHeight="1">
      <c r="A118" s="12"/>
      <c r="B118" s="26"/>
      <c r="C118" s="32"/>
      <c r="D118" s="47"/>
      <c r="E118" s="47"/>
      <c r="F118" s="47"/>
      <c r="G118" s="47"/>
      <c r="H118" s="47"/>
      <c r="I118" s="47"/>
      <c r="J118" s="47"/>
      <c r="K118" s="47"/>
      <c r="L118" s="36"/>
      <c r="M118" s="35"/>
      <c r="N118" s="17"/>
      <c r="O118" s="17"/>
      <c r="P118" s="17"/>
      <c r="Q118" s="17"/>
      <c r="R118" s="17"/>
      <c r="S118" s="17"/>
      <c r="T118" s="17"/>
      <c r="U118" s="17"/>
      <c r="V118" s="17"/>
      <c r="W118" s="14"/>
    </row>
    <row r="119" spans="1:43" ht="20.100000000000001" customHeight="1">
      <c r="A119" s="12"/>
      <c r="B119" s="26"/>
      <c r="C119" s="32"/>
      <c r="D119" s="47"/>
      <c r="E119" s="47"/>
      <c r="F119" s="47"/>
      <c r="G119" s="47"/>
      <c r="H119" s="47"/>
      <c r="I119" s="47"/>
      <c r="J119" s="47"/>
      <c r="K119" s="47"/>
      <c r="L119" s="36"/>
      <c r="M119" s="35"/>
      <c r="N119" s="17"/>
      <c r="O119" s="17"/>
      <c r="P119" s="17"/>
      <c r="Q119" s="17"/>
      <c r="R119" s="17"/>
      <c r="S119" s="17"/>
      <c r="T119" s="17"/>
      <c r="U119" s="17"/>
      <c r="V119" s="17"/>
      <c r="W119" s="14"/>
    </row>
    <row r="120" spans="1:43" ht="20.100000000000001" customHeight="1">
      <c r="A120" s="12"/>
      <c r="B120" s="26"/>
      <c r="C120" s="32"/>
      <c r="D120" s="47"/>
      <c r="E120" s="47"/>
      <c r="F120" s="47"/>
      <c r="G120" s="47"/>
      <c r="H120" s="47"/>
      <c r="I120" s="47"/>
      <c r="J120" s="47"/>
      <c r="K120" s="47"/>
      <c r="L120" s="36"/>
      <c r="M120" s="35"/>
      <c r="N120" s="17"/>
      <c r="O120" s="17"/>
      <c r="P120" s="17"/>
      <c r="Q120" s="17"/>
      <c r="R120" s="17"/>
      <c r="S120" s="17"/>
      <c r="T120" s="17"/>
      <c r="U120" s="17"/>
      <c r="V120" s="17"/>
      <c r="W120" s="14"/>
    </row>
    <row r="121" spans="1:43" ht="20.100000000000001" customHeight="1">
      <c r="A121" s="12"/>
      <c r="B121" s="26"/>
      <c r="C121" s="32"/>
      <c r="D121" s="47"/>
      <c r="E121" s="47"/>
      <c r="F121" s="47"/>
      <c r="G121" s="47"/>
      <c r="H121" s="47"/>
      <c r="I121" s="47"/>
      <c r="J121" s="47"/>
      <c r="K121" s="47"/>
      <c r="L121" s="36"/>
      <c r="M121" s="35"/>
      <c r="N121" s="17"/>
      <c r="O121" s="17"/>
      <c r="P121" s="17"/>
      <c r="Q121" s="17"/>
      <c r="R121" s="17"/>
      <c r="S121" s="17"/>
      <c r="T121" s="17"/>
      <c r="U121" s="17"/>
      <c r="V121" s="17"/>
      <c r="W121" s="14"/>
    </row>
    <row r="122" spans="1:43" ht="20.100000000000001" customHeight="1">
      <c r="A122" s="12"/>
      <c r="B122" s="26"/>
      <c r="C122" s="32"/>
      <c r="D122" s="47"/>
      <c r="E122" s="47"/>
      <c r="F122" s="47"/>
      <c r="G122" s="47"/>
      <c r="H122" s="47"/>
      <c r="I122" s="47"/>
      <c r="J122" s="47"/>
      <c r="K122" s="47"/>
      <c r="L122" s="36"/>
      <c r="M122" s="35"/>
      <c r="N122" s="17"/>
      <c r="O122" s="17"/>
      <c r="P122" s="17"/>
      <c r="Q122" s="17"/>
      <c r="R122" s="17"/>
      <c r="S122" s="17"/>
      <c r="T122" s="17"/>
      <c r="U122" s="17"/>
      <c r="V122" s="17"/>
      <c r="W122" s="14"/>
    </row>
    <row r="123" spans="1:43" ht="20.100000000000001" customHeight="1">
      <c r="A123" s="12"/>
      <c r="B123" s="26"/>
      <c r="C123" s="32"/>
      <c r="D123" s="47"/>
      <c r="E123" s="47"/>
      <c r="F123" s="47"/>
      <c r="G123" s="47"/>
      <c r="H123" s="47"/>
      <c r="I123" s="47"/>
      <c r="J123" s="47"/>
      <c r="K123" s="47"/>
      <c r="L123" s="36"/>
      <c r="M123" s="35"/>
      <c r="N123" s="17"/>
      <c r="O123" s="17"/>
      <c r="P123" s="17"/>
      <c r="Q123" s="17"/>
      <c r="R123" s="17"/>
      <c r="S123" s="17"/>
      <c r="T123" s="17"/>
      <c r="U123" s="17"/>
      <c r="V123" s="17"/>
      <c r="W123" s="14"/>
    </row>
    <row r="124" spans="1:43" ht="20.100000000000001" customHeight="1">
      <c r="A124" s="12"/>
      <c r="B124" s="26"/>
      <c r="C124" s="32"/>
      <c r="D124" s="47"/>
      <c r="E124" s="47"/>
      <c r="F124" s="47"/>
      <c r="G124" s="47"/>
      <c r="H124" s="47"/>
      <c r="I124" s="47"/>
      <c r="J124" s="47"/>
      <c r="K124" s="47"/>
      <c r="L124" s="36"/>
      <c r="M124" s="35"/>
      <c r="N124" s="17"/>
      <c r="O124" s="17"/>
      <c r="P124" s="17"/>
      <c r="Q124" s="17"/>
      <c r="R124" s="17"/>
      <c r="S124" s="17"/>
      <c r="T124" s="17"/>
      <c r="U124" s="17"/>
      <c r="V124" s="17"/>
      <c r="W124" s="14"/>
    </row>
    <row r="125" spans="1:43" ht="20.100000000000001" customHeight="1">
      <c r="A125" s="12"/>
      <c r="B125" s="26"/>
      <c r="C125" s="32"/>
      <c r="D125" s="47"/>
      <c r="E125" s="47"/>
      <c r="F125" s="47"/>
      <c r="G125" s="47"/>
      <c r="H125" s="47"/>
      <c r="I125" s="47"/>
      <c r="J125" s="47"/>
      <c r="K125" s="47"/>
      <c r="L125" s="36"/>
      <c r="M125" s="35"/>
      <c r="N125" s="17"/>
      <c r="O125" s="17"/>
      <c r="P125" s="17"/>
      <c r="Q125" s="17"/>
      <c r="R125" s="17"/>
      <c r="S125" s="17"/>
      <c r="T125" s="17"/>
      <c r="U125" s="17"/>
      <c r="V125" s="17"/>
      <c r="W125" s="14"/>
    </row>
    <row r="126" spans="1:43" ht="20.100000000000001" customHeight="1">
      <c r="A126" s="12"/>
      <c r="B126" s="26"/>
      <c r="C126" s="32"/>
      <c r="D126" s="47"/>
      <c r="E126" s="47"/>
      <c r="F126" s="47"/>
      <c r="G126" s="47"/>
      <c r="H126" s="47"/>
      <c r="I126" s="47"/>
      <c r="J126" s="47"/>
      <c r="K126" s="47"/>
      <c r="L126" s="36"/>
      <c r="M126" s="35"/>
      <c r="N126" s="17"/>
      <c r="O126" s="17"/>
      <c r="P126" s="17"/>
      <c r="Q126" s="17"/>
      <c r="R126" s="17"/>
      <c r="S126" s="17"/>
      <c r="T126" s="17"/>
      <c r="U126" s="17"/>
      <c r="V126" s="17"/>
      <c r="W126" s="14"/>
    </row>
    <row r="127" spans="1:43" ht="49.5" customHeight="1" thickBot="1">
      <c r="A127" s="18"/>
      <c r="B127" s="19"/>
      <c r="C127" s="19"/>
      <c r="D127" s="19"/>
      <c r="E127" s="19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0"/>
    </row>
  </sheetData>
  <mergeCells count="122">
    <mergeCell ref="Q14:Q16"/>
    <mergeCell ref="S14:S16"/>
    <mergeCell ref="B14:B16"/>
    <mergeCell ref="C14:C16"/>
    <mergeCell ref="D14:D16"/>
    <mergeCell ref="E14:E16"/>
    <mergeCell ref="P4:P6"/>
    <mergeCell ref="Q4:Q6"/>
    <mergeCell ref="S4:S6"/>
    <mergeCell ref="B4:B6"/>
    <mergeCell ref="C4:C6"/>
    <mergeCell ref="D4:D6"/>
    <mergeCell ref="E4:E6"/>
    <mergeCell ref="F4:J4"/>
    <mergeCell ref="F5:F6"/>
    <mergeCell ref="G5:H5"/>
    <mergeCell ref="S44:S46"/>
    <mergeCell ref="B44:B46"/>
    <mergeCell ref="C44:C46"/>
    <mergeCell ref="D44:D46"/>
    <mergeCell ref="E44:E46"/>
    <mergeCell ref="P44:P46"/>
    <mergeCell ref="I71:J71"/>
    <mergeCell ref="R58:R60"/>
    <mergeCell ref="F45:F46"/>
    <mergeCell ref="K45:K46"/>
    <mergeCell ref="S70:S72"/>
    <mergeCell ref="B70:B72"/>
    <mergeCell ref="C70:C72"/>
    <mergeCell ref="D70:D72"/>
    <mergeCell ref="E70:E72"/>
    <mergeCell ref="P70:P72"/>
    <mergeCell ref="Q70:Q72"/>
    <mergeCell ref="F71:F72"/>
    <mergeCell ref="G71:H71"/>
    <mergeCell ref="F70:J70"/>
    <mergeCell ref="V4:V6"/>
    <mergeCell ref="V70:V72"/>
    <mergeCell ref="K70:O70"/>
    <mergeCell ref="T70:U70"/>
    <mergeCell ref="K71:K72"/>
    <mergeCell ref="L71:M71"/>
    <mergeCell ref="V58:V60"/>
    <mergeCell ref="K58:O58"/>
    <mergeCell ref="T58:U58"/>
    <mergeCell ref="K59:K60"/>
    <mergeCell ref="L59:M59"/>
    <mergeCell ref="V44:V46"/>
    <mergeCell ref="V14:V16"/>
    <mergeCell ref="T4:U4"/>
    <mergeCell ref="T5:T6"/>
    <mergeCell ref="U5:U6"/>
    <mergeCell ref="N71:O71"/>
    <mergeCell ref="T71:T72"/>
    <mergeCell ref="U71:U72"/>
    <mergeCell ref="U59:U60"/>
    <mergeCell ref="N59:O59"/>
    <mergeCell ref="T59:T60"/>
    <mergeCell ref="U45:U46"/>
    <mergeCell ref="U15:U16"/>
    <mergeCell ref="T44:U44"/>
    <mergeCell ref="G45:H45"/>
    <mergeCell ref="I45:J45"/>
    <mergeCell ref="L45:M45"/>
    <mergeCell ref="N45:O45"/>
    <mergeCell ref="F58:J58"/>
    <mergeCell ref="F59:F60"/>
    <mergeCell ref="G59:H59"/>
    <mergeCell ref="F14:J14"/>
    <mergeCell ref="K14:O14"/>
    <mergeCell ref="T14:U14"/>
    <mergeCell ref="F15:F16"/>
    <mergeCell ref="G15:H15"/>
    <mergeCell ref="I15:J15"/>
    <mergeCell ref="K15:K16"/>
    <mergeCell ref="L15:M15"/>
    <mergeCell ref="N15:O15"/>
    <mergeCell ref="T45:T46"/>
    <mergeCell ref="T15:T16"/>
    <mergeCell ref="P58:P60"/>
    <mergeCell ref="Q58:Q60"/>
    <mergeCell ref="S58:S60"/>
    <mergeCell ref="I59:J59"/>
    <mergeCell ref="Q44:Q46"/>
    <mergeCell ref="B91:B93"/>
    <mergeCell ref="C91:C93"/>
    <mergeCell ref="D91:D93"/>
    <mergeCell ref="E91:E93"/>
    <mergeCell ref="F92:F93"/>
    <mergeCell ref="G92:H92"/>
    <mergeCell ref="R4:R6"/>
    <mergeCell ref="R14:R16"/>
    <mergeCell ref="R44:R46"/>
    <mergeCell ref="R70:R72"/>
    <mergeCell ref="F44:J44"/>
    <mergeCell ref="K44:O44"/>
    <mergeCell ref="J92:K92"/>
    <mergeCell ref="N92:N93"/>
    <mergeCell ref="I5:J5"/>
    <mergeCell ref="K4:O4"/>
    <mergeCell ref="K5:K6"/>
    <mergeCell ref="L5:M5"/>
    <mergeCell ref="N5:O5"/>
    <mergeCell ref="B58:B60"/>
    <mergeCell ref="C58:C60"/>
    <mergeCell ref="D58:D60"/>
    <mergeCell ref="E58:E60"/>
    <mergeCell ref="P14:P16"/>
    <mergeCell ref="O100:P100"/>
    <mergeCell ref="F91:H91"/>
    <mergeCell ref="I91:K91"/>
    <mergeCell ref="O91:P93"/>
    <mergeCell ref="O94:P94"/>
    <mergeCell ref="O95:P95"/>
    <mergeCell ref="O96:P96"/>
    <mergeCell ref="M91:N91"/>
    <mergeCell ref="M92:M93"/>
    <mergeCell ref="L91:L93"/>
    <mergeCell ref="I92:I93"/>
    <mergeCell ref="O97:P97"/>
    <mergeCell ref="O98:P98"/>
    <mergeCell ref="O99:P99"/>
  </mergeCells>
  <pageMargins left="0.78740157480314965" right="0.51181102362204722" top="0.51181102362204722" bottom="0.51181102362204722" header="0" footer="0.3937007874015748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Nota Serviço</vt:lpstr>
      <vt:lpstr>'Nota Serviço'!Area_de_impressao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RELATÓRIO DE TUBOS E ESTRUTURAS DE C:\Márcio\DIVERSOS\Henrique ATP\Centro de Convenções UFPE\Projetos de Terraplenagem, Drenagem e Pavimentação\20170704_ATP_CECON_DRENAGEM-R0-1_V2016.dwg</dc:title>
  <dc:creator>Márcio</dc:creator>
  <cp:lastModifiedBy>DCOSTA</cp:lastModifiedBy>
  <cp:lastPrinted>2017-10-10T02:28:46Z</cp:lastPrinted>
  <dcterms:created xsi:type="dcterms:W3CDTF">2017-08-23T13:48:03Z</dcterms:created>
  <dcterms:modified xsi:type="dcterms:W3CDTF">2017-10-10T02:38:34Z</dcterms:modified>
</cp:coreProperties>
</file>